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C:\Users\michael.middleton\Desktop\Background Projects\Improved cold draughts calculator\"/>
    </mc:Choice>
  </mc:AlternateContent>
  <xr:revisionPtr revIDLastSave="0" documentId="13_ncr:1_{C58494AD-0B92-4C74-8E72-BD8D26CB3C84}" xr6:coauthVersionLast="37" xr6:coauthVersionMax="37" xr10:uidLastSave="{00000000-0000-0000-0000-000000000000}"/>
  <workbookProtection workbookAlgorithmName="SHA-512" workbookHashValue="XOzZ4IrbU5/mPYcBXJYjPAfrDlmp3RQNCnsQxXnLBz0lSLtsJjHv2u3p2OyKhamqD5O39aFU6TQC2uB+QhHI1A==" workbookSaltValue="/EwADzVu9Mil2yCjYnSOjQ==" workbookSpinCount="100000" lockStructure="1"/>
  <bookViews>
    <workbookView xWindow="0" yWindow="0" windowWidth="28800" windowHeight="12165" xr2:uid="{00000000-000D-0000-FFFF-FFFF00000000}"/>
  </bookViews>
  <sheets>
    <sheet name="EFA PSBP Front Page" sheetId="2" r:id="rId1"/>
    <sheet name="calcs" sheetId="3" state="hidden" r:id="rId2"/>
  </sheet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T23" i="3" l="1"/>
  <c r="S23" i="3"/>
  <c r="R23" i="3"/>
  <c r="Q23" i="3"/>
  <c r="P23" i="3"/>
  <c r="O23" i="3"/>
  <c r="N23" i="3"/>
  <c r="M23" i="3"/>
  <c r="L23" i="3"/>
  <c r="K23" i="3"/>
  <c r="J23" i="3"/>
  <c r="H23" i="3"/>
  <c r="I23" i="3"/>
  <c r="G23" i="3"/>
  <c r="F23" i="3"/>
  <c r="E23" i="3"/>
  <c r="D23" i="3"/>
  <c r="C23" i="3"/>
  <c r="B23" i="3"/>
  <c r="I42" i="3" l="1"/>
  <c r="I17" i="3"/>
  <c r="B46" i="3" l="1"/>
  <c r="B40" i="3" s="1"/>
  <c r="B44" i="3"/>
  <c r="B43" i="3"/>
  <c r="B38" i="3"/>
  <c r="C38" i="3" s="1"/>
  <c r="D38" i="3" s="1"/>
  <c r="E38" i="3" s="1"/>
  <c r="F38" i="3" s="1"/>
  <c r="G38" i="3" s="1"/>
  <c r="H38" i="3" s="1"/>
  <c r="I38" i="3" s="1"/>
  <c r="J38" i="3" s="1"/>
  <c r="K38" i="3" s="1"/>
  <c r="L38" i="3" s="1"/>
  <c r="M38" i="3" s="1"/>
  <c r="N38" i="3" s="1"/>
  <c r="O38" i="3" s="1"/>
  <c r="P38" i="3" s="1"/>
  <c r="Q38" i="3" s="1"/>
  <c r="R38" i="3" s="1"/>
  <c r="S38" i="3" s="1"/>
  <c r="T38" i="3" s="1"/>
  <c r="B30" i="3"/>
  <c r="B31" i="3" s="1"/>
  <c r="B29" i="3"/>
  <c r="B28" i="3"/>
  <c r="B21" i="3"/>
  <c r="B15" i="3" s="1"/>
  <c r="B19" i="3"/>
  <c r="B18" i="3"/>
  <c r="B13" i="3"/>
  <c r="C13" i="3" s="1"/>
  <c r="D13" i="3" s="1"/>
  <c r="E13" i="3" s="1"/>
  <c r="F13" i="3" s="1"/>
  <c r="G13" i="3" s="1"/>
  <c r="H13" i="3" s="1"/>
  <c r="I13" i="3" s="1"/>
  <c r="J13" i="3" s="1"/>
  <c r="K13" i="3" s="1"/>
  <c r="L13" i="3" s="1"/>
  <c r="M13" i="3" s="1"/>
  <c r="N13" i="3" s="1"/>
  <c r="O13" i="3" s="1"/>
  <c r="P13" i="3" s="1"/>
  <c r="Q13" i="3" s="1"/>
  <c r="R13" i="3" s="1"/>
  <c r="S13" i="3" s="1"/>
  <c r="T13" i="3" s="1"/>
  <c r="B5" i="3"/>
  <c r="C5" i="3" s="1"/>
  <c r="D5" i="3" s="1"/>
  <c r="B4" i="3"/>
  <c r="B3" i="3"/>
  <c r="B6" i="3" l="1"/>
  <c r="B7" i="3" s="1"/>
  <c r="B8" i="3" s="1"/>
  <c r="C30" i="3"/>
  <c r="C31" i="3" s="1"/>
  <c r="C32" i="3" s="1"/>
  <c r="C6" i="3"/>
  <c r="C7" i="3" s="1"/>
  <c r="C8" i="3" s="1"/>
  <c r="E5" i="3"/>
  <c r="D6" i="3"/>
  <c r="D7" i="3" s="1"/>
  <c r="D8" i="3" s="1"/>
  <c r="D10" i="3" s="1"/>
  <c r="D30" i="3"/>
  <c r="B32" i="3"/>
  <c r="B33" i="3" s="1"/>
  <c r="C33" i="3" l="1"/>
  <c r="C35" i="3" s="1"/>
  <c r="C36" i="3" s="1"/>
  <c r="C37" i="3" s="1"/>
  <c r="C10" i="3"/>
  <c r="C11" i="3" s="1"/>
  <c r="C12" i="3" s="1"/>
  <c r="B35" i="3"/>
  <c r="B36" i="3" s="1"/>
  <c r="B37" i="3" s="1"/>
  <c r="B10" i="3"/>
  <c r="B11" i="3" s="1"/>
  <c r="B12" i="3" s="1"/>
  <c r="D11" i="3"/>
  <c r="D12" i="3" s="1"/>
  <c r="D31" i="3"/>
  <c r="D32" i="3" s="1"/>
  <c r="E30" i="3"/>
  <c r="F5" i="3"/>
  <c r="E6" i="3"/>
  <c r="E7" i="3" s="1"/>
  <c r="E8" i="3" l="1"/>
  <c r="E10" i="3" s="1"/>
  <c r="E11" i="3" s="1"/>
  <c r="E12" i="3" s="1"/>
  <c r="D33" i="3"/>
  <c r="D35" i="3" s="1"/>
  <c r="D36" i="3" s="1"/>
  <c r="D37" i="3" s="1"/>
  <c r="F6" i="3"/>
  <c r="F7" i="3" s="1"/>
  <c r="G5" i="3"/>
  <c r="F30" i="3"/>
  <c r="E31" i="3"/>
  <c r="E32" i="3" s="1"/>
  <c r="E33" i="3" l="1"/>
  <c r="E35" i="3" s="1"/>
  <c r="E36" i="3" s="1"/>
  <c r="E37" i="3" s="1"/>
  <c r="F8" i="3"/>
  <c r="F10" i="3" s="1"/>
  <c r="F11" i="3" s="1"/>
  <c r="F12" i="3" s="1"/>
  <c r="G6" i="3"/>
  <c r="G7" i="3" s="1"/>
  <c r="H5" i="3"/>
  <c r="G30" i="3"/>
  <c r="F31" i="3"/>
  <c r="F32" i="3" s="1"/>
  <c r="F33" i="3" l="1"/>
  <c r="F35" i="3" s="1"/>
  <c r="F36" i="3" s="1"/>
  <c r="F37" i="3" s="1"/>
  <c r="G8" i="3"/>
  <c r="G10" i="3" s="1"/>
  <c r="G11" i="3" s="1"/>
  <c r="G12" i="3" s="1"/>
  <c r="I5" i="3"/>
  <c r="H6" i="3"/>
  <c r="H7" i="3" s="1"/>
  <c r="G31" i="3"/>
  <c r="G32" i="3" s="1"/>
  <c r="H30" i="3"/>
  <c r="H8" i="3" l="1"/>
  <c r="H10" i="3" s="1"/>
  <c r="H11" i="3" s="1"/>
  <c r="H12" i="3" s="1"/>
  <c r="G33" i="3"/>
  <c r="G35" i="3" s="1"/>
  <c r="G36" i="3" s="1"/>
  <c r="G37" i="3" s="1"/>
  <c r="J5" i="3"/>
  <c r="I6" i="3"/>
  <c r="I7" i="3" s="1"/>
  <c r="H31" i="3"/>
  <c r="H32" i="3" s="1"/>
  <c r="I30" i="3"/>
  <c r="H33" i="3" l="1"/>
  <c r="H35" i="3" s="1"/>
  <c r="H36" i="3" s="1"/>
  <c r="H37" i="3" s="1"/>
  <c r="I8" i="3"/>
  <c r="I10" i="3" s="1"/>
  <c r="I11" i="3" s="1"/>
  <c r="I12" i="3" s="1"/>
  <c r="J6" i="3"/>
  <c r="J7" i="3" s="1"/>
  <c r="K5" i="3"/>
  <c r="J30" i="3"/>
  <c r="I31" i="3"/>
  <c r="I32" i="3" s="1"/>
  <c r="I33" i="3" l="1"/>
  <c r="I35" i="3" s="1"/>
  <c r="I36" i="3" s="1"/>
  <c r="I37" i="3" s="1"/>
  <c r="J8" i="3"/>
  <c r="J10" i="3" s="1"/>
  <c r="J11" i="3" s="1"/>
  <c r="J12" i="3" s="1"/>
  <c r="J31" i="3"/>
  <c r="J32" i="3" s="1"/>
  <c r="K30" i="3"/>
  <c r="K6" i="3"/>
  <c r="K7" i="3" s="1"/>
  <c r="L5" i="3"/>
  <c r="K8" i="3" l="1"/>
  <c r="K10" i="3" s="1"/>
  <c r="K11" i="3" s="1"/>
  <c r="K12" i="3" s="1"/>
  <c r="J33" i="3"/>
  <c r="J35" i="3" s="1"/>
  <c r="J36" i="3" s="1"/>
  <c r="J37" i="3" s="1"/>
  <c r="K31" i="3"/>
  <c r="K32" i="3" s="1"/>
  <c r="L30" i="3"/>
  <c r="M5" i="3"/>
  <c r="L6" i="3"/>
  <c r="L7" i="3" s="1"/>
  <c r="L8" i="3" l="1"/>
  <c r="L10" i="3" s="1"/>
  <c r="L11" i="3" s="1"/>
  <c r="L12" i="3" s="1"/>
  <c r="K33" i="3"/>
  <c r="K35" i="3" s="1"/>
  <c r="K36" i="3" s="1"/>
  <c r="K37" i="3" s="1"/>
  <c r="N5" i="3"/>
  <c r="M6" i="3"/>
  <c r="M7" i="3" s="1"/>
  <c r="M30" i="3"/>
  <c r="L31" i="3"/>
  <c r="L32" i="3" s="1"/>
  <c r="L33" i="3" l="1"/>
  <c r="L35" i="3" s="1"/>
  <c r="L36" i="3" s="1"/>
  <c r="L37" i="3" s="1"/>
  <c r="M8" i="3"/>
  <c r="M10" i="3" s="1"/>
  <c r="M11" i="3" s="1"/>
  <c r="M12" i="3" s="1"/>
  <c r="N30" i="3"/>
  <c r="M31" i="3"/>
  <c r="M32" i="3" s="1"/>
  <c r="N6" i="3"/>
  <c r="N7" i="3" s="1"/>
  <c r="O5" i="3"/>
  <c r="M33" i="3" l="1"/>
  <c r="M35" i="3" s="1"/>
  <c r="M36" i="3" s="1"/>
  <c r="M37" i="3" s="1"/>
  <c r="N8" i="3"/>
  <c r="N10" i="3" s="1"/>
  <c r="N11" i="3" s="1"/>
  <c r="N12" i="3" s="1"/>
  <c r="O6" i="3"/>
  <c r="O7" i="3" s="1"/>
  <c r="P5" i="3"/>
  <c r="O30" i="3"/>
  <c r="N31" i="3"/>
  <c r="N32" i="3" s="1"/>
  <c r="O8" i="3" l="1"/>
  <c r="O10" i="3" s="1"/>
  <c r="O11" i="3" s="1"/>
  <c r="O12" i="3" s="1"/>
  <c r="N33" i="3"/>
  <c r="N35" i="3" s="1"/>
  <c r="N36" i="3" s="1"/>
  <c r="N37" i="3" s="1"/>
  <c r="Q5" i="3"/>
  <c r="P6" i="3"/>
  <c r="P7" i="3" s="1"/>
  <c r="O31" i="3"/>
  <c r="O32" i="3" s="1"/>
  <c r="P30" i="3"/>
  <c r="O33" i="3" l="1"/>
  <c r="O35" i="3" s="1"/>
  <c r="O36" i="3" s="1"/>
  <c r="O37" i="3" s="1"/>
  <c r="P8" i="3"/>
  <c r="P10" i="3" s="1"/>
  <c r="P11" i="3" s="1"/>
  <c r="P12" i="3" s="1"/>
  <c r="P31" i="3"/>
  <c r="P32" i="3" s="1"/>
  <c r="Q30" i="3"/>
  <c r="R5" i="3"/>
  <c r="Q6" i="3"/>
  <c r="Q7" i="3" s="1"/>
  <c r="P33" i="3" l="1"/>
  <c r="P35" i="3" s="1"/>
  <c r="P36" i="3" s="1"/>
  <c r="P37" i="3" s="1"/>
  <c r="Q8" i="3"/>
  <c r="Q10" i="3" s="1"/>
  <c r="Q11" i="3" s="1"/>
  <c r="Q12" i="3" s="1"/>
  <c r="R6" i="3"/>
  <c r="R7" i="3" s="1"/>
  <c r="S5" i="3"/>
  <c r="R30" i="3"/>
  <c r="Q31" i="3"/>
  <c r="Q32" i="3" s="1"/>
  <c r="Q33" i="3" l="1"/>
  <c r="Q35" i="3" s="1"/>
  <c r="Q36" i="3" s="1"/>
  <c r="Q37" i="3" s="1"/>
  <c r="R8" i="3"/>
  <c r="R10" i="3" s="1"/>
  <c r="R11" i="3" s="1"/>
  <c r="R12" i="3" s="1"/>
  <c r="T5" i="3"/>
  <c r="T6" i="3" s="1"/>
  <c r="T7" i="3" s="1"/>
  <c r="S6" i="3"/>
  <c r="S7" i="3" s="1"/>
  <c r="R31" i="3"/>
  <c r="R32" i="3" s="1"/>
  <c r="S30" i="3"/>
  <c r="R33" i="3" l="1"/>
  <c r="R35" i="3" s="1"/>
  <c r="R36" i="3" s="1"/>
  <c r="R37" i="3" s="1"/>
  <c r="S8" i="3"/>
  <c r="S10" i="3" s="1"/>
  <c r="S11" i="3" s="1"/>
  <c r="S12" i="3" s="1"/>
  <c r="T8" i="3"/>
  <c r="T10" i="3" s="1"/>
  <c r="T11" i="3" s="1"/>
  <c r="T12" i="3" s="1"/>
  <c r="I16" i="3" s="1"/>
  <c r="I18" i="3" s="1"/>
  <c r="B13" i="2" s="1"/>
  <c r="S31" i="3"/>
  <c r="S32" i="3" s="1"/>
  <c r="T30" i="3"/>
  <c r="T31" i="3" s="1"/>
  <c r="T32" i="3" s="1"/>
  <c r="T33" i="3" l="1"/>
  <c r="T35" i="3" s="1"/>
  <c r="T36" i="3" s="1"/>
  <c r="T37" i="3" s="1"/>
  <c r="I41" i="3" s="1"/>
  <c r="I43" i="3" s="1"/>
  <c r="B12" i="2" s="1"/>
  <c r="S33" i="3"/>
  <c r="S35" i="3" s="1"/>
  <c r="S36" i="3" s="1"/>
  <c r="S37" i="3" s="1"/>
</calcChain>
</file>

<file path=xl/sharedStrings.xml><?xml version="1.0" encoding="utf-8"?>
<sst xmlns="http://schemas.openxmlformats.org/spreadsheetml/2006/main" count="72" uniqueCount="43">
  <si>
    <t>C</t>
  </si>
  <si>
    <t>g prime source</t>
  </si>
  <si>
    <t>g prime floor</t>
  </si>
  <si>
    <t>delT</t>
  </si>
  <si>
    <t>m</t>
  </si>
  <si>
    <t>l/s</t>
  </si>
  <si>
    <t>alpha T</t>
  </si>
  <si>
    <t>Vl source</t>
  </si>
  <si>
    <t>Bo</t>
  </si>
  <si>
    <t>h virtual origin</t>
  </si>
  <si>
    <t>T head</t>
  </si>
  <si>
    <t>cu m/s/m</t>
  </si>
  <si>
    <t>Min allowed C</t>
  </si>
  <si>
    <t>Distance to reach fully turbulent flow</t>
  </si>
  <si>
    <t>Number of occupants</t>
  </si>
  <si>
    <t>Minimum fresh air rate per person</t>
  </si>
  <si>
    <t>Average temperature of classroom</t>
  </si>
  <si>
    <t>set this to be zero if you want to allow entrainment to start as soon as air enters the room - this is the most optimistic assumption possible for a window</t>
  </si>
  <si>
    <t>Top hung window</t>
  </si>
  <si>
    <t>Bottom hung hopper window</t>
  </si>
  <si>
    <t>Damper</t>
  </si>
  <si>
    <t>Height from entry point of cold air to critical point</t>
  </si>
  <si>
    <t>Distance added</t>
  </si>
  <si>
    <t>Height from floor to top of opening window/damper</t>
  </si>
  <si>
    <t>(not used)</t>
  </si>
  <si>
    <t>Vertical extent of opening high level window/damper</t>
  </si>
  <si>
    <t>PRIMARY SCHOOLS</t>
  </si>
  <si>
    <t>SECONDARY SCHOOLS</t>
  </si>
  <si>
    <t>(standard value would be 0.102 but following discussion with Malcolm Cook in Dec 2016, and subsequent discussions with Paul Linden, Malcolm Cook, Henry Burridge, David Parker, Colm-cille Caulfield, Owen Connick and Shaun Fitzgerald in Mar 2018 it was agreed this should be reduced to 0.08)</t>
  </si>
  <si>
    <t>T ext</t>
  </si>
  <si>
    <t>PRIMARY SCHOOL PASS/FAIL CALCS (Michael Middleton)</t>
  </si>
  <si>
    <t>Minimum temperature allowed</t>
  </si>
  <si>
    <t>5 deg C y intercept 1.4m from floor</t>
  </si>
  <si>
    <t>Result</t>
  </si>
  <si>
    <t>SECONDARY SCHOOL PASS/FAIL CALCULATOR (Michael Middleton)</t>
  </si>
  <si>
    <t>Secondary School (1.4m)</t>
  </si>
  <si>
    <t>Primary School (1.1m)</t>
  </si>
  <si>
    <t>% deg C y intercept 1.1m from floor</t>
  </si>
  <si>
    <t>RESULTS</t>
  </si>
  <si>
    <t>INPUTS</t>
  </si>
  <si>
    <t>Select high-level opening type</t>
  </si>
  <si>
    <t>Width of opening window or damper</t>
  </si>
  <si>
    <t>5C dotted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</si>
</sst>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name val="Calibri"/>
      <family val="2"/>
      <scheme val="minor"/>
    </font>
    <font>
      <b/>
      <sz val="11"/>
      <color theme="1"/>
      <name val="Calibri"/>
      <family val="2"/>
      <scheme val="minor"/>
    </font>
    <font>
      <b/>
      <sz val="11"/>
      <color rgb="FF002060"/>
      <name val="Calibri"/>
      <family val="2"/>
      <scheme val="minor"/>
    </font>
    <font>
      <b/>
      <sz val="11"/>
      <color rgb="FF00B0F0"/>
      <name val="Calibri"/>
      <family val="2"/>
      <scheme val="minor"/>
    </font>
    <font>
      <sz val="11"/>
      <color rgb="FF3F3F76"/>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9"/>
        <bgColor indexed="64"/>
      </patternFill>
    </fill>
    <fill>
      <patternFill patternType="solid">
        <fgColor rgb="FFFFC000"/>
        <bgColor indexed="64"/>
      </patternFill>
    </fill>
    <fill>
      <patternFill patternType="solid">
        <fgColor rgb="FFFFCC99"/>
      </patternFill>
    </fill>
    <fill>
      <patternFill patternType="solid">
        <fgColor theme="0" tint="-4.9989318521683403E-2"/>
        <bgColor indexed="64"/>
      </patternFill>
    </fill>
  </fills>
  <borders count="2">
    <border>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5" fillId="6" borderId="1" applyNumberFormat="0" applyAlignment="0" applyProtection="0"/>
  </cellStyleXfs>
  <cellXfs count="19">
    <xf numFmtId="0" fontId="0" fillId="0" borderId="0" xfId="0"/>
    <xf numFmtId="0" fontId="0" fillId="3" borderId="0" xfId="0" applyFill="1"/>
    <xf numFmtId="0" fontId="0" fillId="0" borderId="0" xfId="0" applyFill="1"/>
    <xf numFmtId="0" fontId="0" fillId="4" borderId="0" xfId="0" applyFill="1"/>
    <xf numFmtId="0" fontId="1" fillId="0" borderId="0" xfId="0" applyFont="1"/>
    <xf numFmtId="0" fontId="0" fillId="5" borderId="0" xfId="0" applyFill="1"/>
    <xf numFmtId="0" fontId="2" fillId="0" borderId="0" xfId="0" applyFont="1"/>
    <xf numFmtId="49" fontId="0" fillId="0" borderId="0" xfId="0" applyNumberFormat="1"/>
    <xf numFmtId="0" fontId="5" fillId="6" borderId="1" xfId="1" applyProtection="1">
      <protection locked="0"/>
    </xf>
    <xf numFmtId="0" fontId="0" fillId="0" borderId="0" xfId="0" applyAlignment="1" applyProtection="1">
      <alignment wrapText="1"/>
    </xf>
    <xf numFmtId="0" fontId="0" fillId="2" borderId="0" xfId="0" applyFill="1" applyProtection="1"/>
    <xf numFmtId="0" fontId="0" fillId="0" borderId="0" xfId="0" applyProtection="1"/>
    <xf numFmtId="0" fontId="2" fillId="0" borderId="0" xfId="0" applyFont="1" applyAlignment="1" applyProtection="1">
      <alignment wrapText="1"/>
    </xf>
    <xf numFmtId="0" fontId="2" fillId="0" borderId="0" xfId="0" applyFont="1" applyFill="1" applyProtection="1"/>
    <xf numFmtId="0" fontId="2" fillId="0" borderId="0" xfId="0" applyFont="1" applyProtection="1"/>
    <xf numFmtId="0" fontId="3" fillId="0" borderId="0" xfId="0" applyFont="1" applyAlignment="1" applyProtection="1">
      <alignment wrapText="1"/>
    </xf>
    <xf numFmtId="0" fontId="2" fillId="7" borderId="0" xfId="0" applyFont="1" applyFill="1" applyProtection="1"/>
    <xf numFmtId="0" fontId="4" fillId="0" borderId="0" xfId="0" applyFont="1" applyAlignment="1" applyProtection="1">
      <alignment wrapText="1"/>
    </xf>
    <xf numFmtId="0" fontId="0" fillId="0" borderId="0" xfId="0" applyAlignment="1" applyProtection="1"/>
  </cellXfs>
  <cellStyles count="2">
    <cellStyle name="Input" xfId="1" builtinId="20"/>
    <cellStyle name="Normal" xfId="0" builtinId="0"/>
  </cellStyles>
  <dxfs count="2">
    <dxf>
      <font>
        <b/>
        <i val="0"/>
        <strike val="0"/>
        <color rgb="FFFF0000"/>
      </font>
    </dxf>
    <dxf>
      <font>
        <b/>
        <i val="0"/>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2"/>
          <c:order val="0"/>
          <c:tx>
            <c:v>Average temperature of classroom</c:v>
          </c:tx>
          <c:spPr>
            <a:ln>
              <a:solidFill>
                <a:srgbClr val="FFC000"/>
              </a:solidFill>
            </a:ln>
          </c:spPr>
          <c:marker>
            <c:symbol val="none"/>
          </c:marker>
          <c:xVal>
            <c:numRef>
              <c:f>calcs!$B$5:$T$5</c:f>
              <c:numCache>
                <c:formatCode>General</c:formatCode>
                <c:ptCount val="19"/>
                <c:pt idx="0">
                  <c:v>15</c:v>
                </c:pt>
                <c:pt idx="1">
                  <c:v>14</c:v>
                </c:pt>
                <c:pt idx="2">
                  <c:v>13</c:v>
                </c:pt>
                <c:pt idx="3">
                  <c:v>12</c:v>
                </c:pt>
                <c:pt idx="4">
                  <c:v>11</c:v>
                </c:pt>
                <c:pt idx="5">
                  <c:v>10</c:v>
                </c:pt>
                <c:pt idx="6">
                  <c:v>9</c:v>
                </c:pt>
                <c:pt idx="7">
                  <c:v>8</c:v>
                </c:pt>
                <c:pt idx="8">
                  <c:v>7</c:v>
                </c:pt>
                <c:pt idx="9">
                  <c:v>6</c:v>
                </c:pt>
                <c:pt idx="10">
                  <c:v>5</c:v>
                </c:pt>
                <c:pt idx="11">
                  <c:v>4</c:v>
                </c:pt>
                <c:pt idx="12">
                  <c:v>3</c:v>
                </c:pt>
                <c:pt idx="13">
                  <c:v>2</c:v>
                </c:pt>
                <c:pt idx="14">
                  <c:v>1</c:v>
                </c:pt>
                <c:pt idx="15">
                  <c:v>0</c:v>
                </c:pt>
                <c:pt idx="16">
                  <c:v>-1</c:v>
                </c:pt>
                <c:pt idx="17">
                  <c:v>-2</c:v>
                </c:pt>
                <c:pt idx="18">
                  <c:v>-3</c:v>
                </c:pt>
              </c:numCache>
            </c:numRef>
          </c:xVal>
          <c:yVal>
            <c:numRef>
              <c:f>calcs!$B$23:$T$23</c:f>
              <c:numCache>
                <c:formatCode>General</c:formatCode>
                <c:ptCount val="19"/>
                <c:pt idx="0">
                  <c:v>21</c:v>
                </c:pt>
                <c:pt idx="1">
                  <c:v>21</c:v>
                </c:pt>
                <c:pt idx="2">
                  <c:v>21</c:v>
                </c:pt>
                <c:pt idx="3">
                  <c:v>21</c:v>
                </c:pt>
                <c:pt idx="4">
                  <c:v>21</c:v>
                </c:pt>
                <c:pt idx="5">
                  <c:v>21</c:v>
                </c:pt>
                <c:pt idx="6">
                  <c:v>21</c:v>
                </c:pt>
                <c:pt idx="7">
                  <c:v>21</c:v>
                </c:pt>
                <c:pt idx="8">
                  <c:v>21</c:v>
                </c:pt>
                <c:pt idx="9">
                  <c:v>21</c:v>
                </c:pt>
                <c:pt idx="10">
                  <c:v>21</c:v>
                </c:pt>
                <c:pt idx="11">
                  <c:v>21</c:v>
                </c:pt>
                <c:pt idx="12">
                  <c:v>21</c:v>
                </c:pt>
                <c:pt idx="13">
                  <c:v>21</c:v>
                </c:pt>
                <c:pt idx="14">
                  <c:v>21</c:v>
                </c:pt>
                <c:pt idx="15">
                  <c:v>21</c:v>
                </c:pt>
                <c:pt idx="16">
                  <c:v>21</c:v>
                </c:pt>
                <c:pt idx="17">
                  <c:v>21</c:v>
                </c:pt>
                <c:pt idx="18">
                  <c:v>21</c:v>
                </c:pt>
              </c:numCache>
            </c:numRef>
          </c:yVal>
          <c:smooth val="1"/>
          <c:extLst>
            <c:ext xmlns:c16="http://schemas.microsoft.com/office/drawing/2014/chart" uri="{C3380CC4-5D6E-409C-BE32-E72D297353CC}">
              <c16:uniqueId val="{00000000-129C-4A47-806A-97F0877E8D2E}"/>
            </c:ext>
          </c:extLst>
        </c:ser>
        <c:ser>
          <c:idx val="1"/>
          <c:order val="1"/>
          <c:tx>
            <c:v>Temperature 1.1m from floor</c:v>
          </c:tx>
          <c:spPr>
            <a:ln cmpd="sng">
              <a:solidFill>
                <a:schemeClr val="tx2"/>
              </a:solidFill>
            </a:ln>
          </c:spPr>
          <c:marker>
            <c:symbol val="none"/>
          </c:marker>
          <c:xVal>
            <c:numRef>
              <c:f>calcs!$B$30:$T$30</c:f>
              <c:numCache>
                <c:formatCode>General</c:formatCode>
                <c:ptCount val="19"/>
                <c:pt idx="0">
                  <c:v>15</c:v>
                </c:pt>
                <c:pt idx="1">
                  <c:v>14</c:v>
                </c:pt>
                <c:pt idx="2">
                  <c:v>13</c:v>
                </c:pt>
                <c:pt idx="3">
                  <c:v>12</c:v>
                </c:pt>
                <c:pt idx="4">
                  <c:v>11</c:v>
                </c:pt>
                <c:pt idx="5">
                  <c:v>10</c:v>
                </c:pt>
                <c:pt idx="6">
                  <c:v>9</c:v>
                </c:pt>
                <c:pt idx="7">
                  <c:v>8</c:v>
                </c:pt>
                <c:pt idx="8">
                  <c:v>7</c:v>
                </c:pt>
                <c:pt idx="9">
                  <c:v>6</c:v>
                </c:pt>
                <c:pt idx="10">
                  <c:v>5</c:v>
                </c:pt>
                <c:pt idx="11">
                  <c:v>4</c:v>
                </c:pt>
                <c:pt idx="12">
                  <c:v>3</c:v>
                </c:pt>
                <c:pt idx="13">
                  <c:v>2</c:v>
                </c:pt>
                <c:pt idx="14">
                  <c:v>1</c:v>
                </c:pt>
                <c:pt idx="15">
                  <c:v>0</c:v>
                </c:pt>
                <c:pt idx="16">
                  <c:v>-1</c:v>
                </c:pt>
                <c:pt idx="17">
                  <c:v>-2</c:v>
                </c:pt>
                <c:pt idx="18">
                  <c:v>-3</c:v>
                </c:pt>
              </c:numCache>
            </c:numRef>
          </c:xVal>
          <c:yVal>
            <c:numRef>
              <c:f>calcs!$B$37:$T$37</c:f>
              <c:numCache>
                <c:formatCode>General</c:formatCode>
                <c:ptCount val="19"/>
                <c:pt idx="0">
                  <c:v>18.859186580817024</c:v>
                </c:pt>
                <c:pt idx="1">
                  <c:v>18.584477203398347</c:v>
                </c:pt>
                <c:pt idx="2">
                  <c:v>18.319466862987888</c:v>
                </c:pt>
                <c:pt idx="3">
                  <c:v>18.062752147874949</c:v>
                </c:pt>
                <c:pt idx="4">
                  <c:v>17.813261102593898</c:v>
                </c:pt>
                <c:pt idx="5">
                  <c:v>17.570150099566376</c:v>
                </c:pt>
                <c:pt idx="6">
                  <c:v>17.332739201281527</c:v>
                </c:pt>
                <c:pt idx="7">
                  <c:v>17.100469640666034</c:v>
                </c:pt>
                <c:pt idx="8">
                  <c:v>16.872874737138815</c:v>
                </c:pt>
                <c:pt idx="9">
                  <c:v>16.649559350781811</c:v>
                </c:pt>
                <c:pt idx="10">
                  <c:v>16.430184969279651</c:v>
                </c:pt>
                <c:pt idx="11">
                  <c:v>16.214458630201936</c:v>
                </c:pt>
                <c:pt idx="12">
                  <c:v>16.002124526359676</c:v>
                </c:pt>
                <c:pt idx="13">
                  <c:v>15.792957532639868</c:v>
                </c:pt>
                <c:pt idx="14">
                  <c:v>15.58675813739919</c:v>
                </c:pt>
                <c:pt idx="15">
                  <c:v>15.383348419303221</c:v>
                </c:pt>
                <c:pt idx="16">
                  <c:v>15.182568814935685</c:v>
                </c:pt>
                <c:pt idx="17">
                  <c:v>14.984275493221023</c:v>
                </c:pt>
                <c:pt idx="18">
                  <c:v>14.788338201578565</c:v>
                </c:pt>
              </c:numCache>
            </c:numRef>
          </c:yVal>
          <c:smooth val="1"/>
          <c:extLst>
            <c:ext xmlns:c16="http://schemas.microsoft.com/office/drawing/2014/chart" uri="{C3380CC4-5D6E-409C-BE32-E72D297353CC}">
              <c16:uniqueId val="{00000004-C5A3-4217-A210-B80AF792985C}"/>
            </c:ext>
          </c:extLst>
        </c:ser>
        <c:ser>
          <c:idx val="3"/>
          <c:order val="2"/>
          <c:tx>
            <c:v>Temperature 1.4m from floor</c:v>
          </c:tx>
          <c:spPr>
            <a:ln>
              <a:solidFill>
                <a:srgbClr val="00B0F0"/>
              </a:solidFill>
            </a:ln>
          </c:spPr>
          <c:marker>
            <c:symbol val="none"/>
          </c:marker>
          <c:xVal>
            <c:numRef>
              <c:f>calcs!$B$5:$T$5</c:f>
              <c:numCache>
                <c:formatCode>General</c:formatCode>
                <c:ptCount val="19"/>
                <c:pt idx="0">
                  <c:v>15</c:v>
                </c:pt>
                <c:pt idx="1">
                  <c:v>14</c:v>
                </c:pt>
                <c:pt idx="2">
                  <c:v>13</c:v>
                </c:pt>
                <c:pt idx="3">
                  <c:v>12</c:v>
                </c:pt>
                <c:pt idx="4">
                  <c:v>11</c:v>
                </c:pt>
                <c:pt idx="5">
                  <c:v>10</c:v>
                </c:pt>
                <c:pt idx="6">
                  <c:v>9</c:v>
                </c:pt>
                <c:pt idx="7">
                  <c:v>8</c:v>
                </c:pt>
                <c:pt idx="8">
                  <c:v>7</c:v>
                </c:pt>
                <c:pt idx="9">
                  <c:v>6</c:v>
                </c:pt>
                <c:pt idx="10">
                  <c:v>5</c:v>
                </c:pt>
                <c:pt idx="11">
                  <c:v>4</c:v>
                </c:pt>
                <c:pt idx="12">
                  <c:v>3</c:v>
                </c:pt>
                <c:pt idx="13">
                  <c:v>2</c:v>
                </c:pt>
                <c:pt idx="14">
                  <c:v>1</c:v>
                </c:pt>
                <c:pt idx="15">
                  <c:v>0</c:v>
                </c:pt>
                <c:pt idx="16">
                  <c:v>-1</c:v>
                </c:pt>
                <c:pt idx="17">
                  <c:v>-2</c:v>
                </c:pt>
                <c:pt idx="18">
                  <c:v>-3</c:v>
                </c:pt>
              </c:numCache>
            </c:numRef>
          </c:xVal>
          <c:yVal>
            <c:numRef>
              <c:f>calcs!$B$12:$T$12</c:f>
              <c:numCache>
                <c:formatCode>General</c:formatCode>
                <c:ptCount val="19"/>
                <c:pt idx="0">
                  <c:v>18.448210747380301</c:v>
                </c:pt>
                <c:pt idx="1">
                  <c:v>18.110711658780314</c:v>
                </c:pt>
                <c:pt idx="2">
                  <c:v>17.78414087703716</c:v>
                </c:pt>
                <c:pt idx="3">
                  <c:v>17.466971872228768</c:v>
                </c:pt>
                <c:pt idx="4">
                  <c:v>17.15803114862716</c:v>
                </c:pt>
                <c:pt idx="5">
                  <c:v>16.856389989103683</c:v>
                </c:pt>
                <c:pt idx="6">
                  <c:v>16.561296165366716</c:v>
                </c:pt>
                <c:pt idx="7">
                  <c:v>16.272128759778177</c:v>
                </c:pt>
                <c:pt idx="8">
                  <c:v>15.988367105245576</c:v>
                </c:pt>
                <c:pt idx="9">
                  <c:v>15.70956874218891</c:v>
                </c:pt>
                <c:pt idx="10">
                  <c:v>15.435353351503842</c:v>
                </c:pt>
                <c:pt idx="11">
                  <c:v>15.165390773611538</c:v>
                </c:pt>
                <c:pt idx="12">
                  <c:v>14.899391897014088</c:v>
                </c:pt>
                <c:pt idx="13">
                  <c:v>14.637101609174469</c:v>
                </c:pt>
                <c:pt idx="14">
                  <c:v>14.378293259916873</c:v>
                </c:pt>
                <c:pt idx="15">
                  <c:v>14.122764254123384</c:v>
                </c:pt>
                <c:pt idx="16">
                  <c:v>13.870332501110667</c:v>
                </c:pt>
                <c:pt idx="17">
                  <c:v>13.620833523197767</c:v>
                </c:pt>
                <c:pt idx="18">
                  <c:v>13.374118078048127</c:v>
                </c:pt>
              </c:numCache>
            </c:numRef>
          </c:yVal>
          <c:smooth val="1"/>
          <c:extLst>
            <c:ext xmlns:c16="http://schemas.microsoft.com/office/drawing/2014/chart" uri="{C3380CC4-5D6E-409C-BE32-E72D297353CC}">
              <c16:uniqueId val="{00000000-C273-410D-8B6A-33224C71247C}"/>
            </c:ext>
          </c:extLst>
        </c:ser>
        <c:ser>
          <c:idx val="0"/>
          <c:order val="3"/>
          <c:tx>
            <c:v>Minimum temperature allowed</c:v>
          </c:tx>
          <c:spPr>
            <a:ln w="28575">
              <a:solidFill>
                <a:srgbClr val="FF0000"/>
              </a:solidFill>
            </a:ln>
          </c:spPr>
          <c:marker>
            <c:symbol val="none"/>
          </c:marker>
          <c:xVal>
            <c:numRef>
              <c:f>calcs!$B$5:$T$5</c:f>
              <c:numCache>
                <c:formatCode>General</c:formatCode>
                <c:ptCount val="19"/>
                <c:pt idx="0">
                  <c:v>15</c:v>
                </c:pt>
                <c:pt idx="1">
                  <c:v>14</c:v>
                </c:pt>
                <c:pt idx="2">
                  <c:v>13</c:v>
                </c:pt>
                <c:pt idx="3">
                  <c:v>12</c:v>
                </c:pt>
                <c:pt idx="4">
                  <c:v>11</c:v>
                </c:pt>
                <c:pt idx="5">
                  <c:v>10</c:v>
                </c:pt>
                <c:pt idx="6">
                  <c:v>9</c:v>
                </c:pt>
                <c:pt idx="7">
                  <c:v>8</c:v>
                </c:pt>
                <c:pt idx="8">
                  <c:v>7</c:v>
                </c:pt>
                <c:pt idx="9">
                  <c:v>6</c:v>
                </c:pt>
                <c:pt idx="10">
                  <c:v>5</c:v>
                </c:pt>
                <c:pt idx="11">
                  <c:v>4</c:v>
                </c:pt>
                <c:pt idx="12">
                  <c:v>3</c:v>
                </c:pt>
                <c:pt idx="13">
                  <c:v>2</c:v>
                </c:pt>
                <c:pt idx="14">
                  <c:v>1</c:v>
                </c:pt>
                <c:pt idx="15">
                  <c:v>0</c:v>
                </c:pt>
                <c:pt idx="16">
                  <c:v>-1</c:v>
                </c:pt>
                <c:pt idx="17">
                  <c:v>-2</c:v>
                </c:pt>
                <c:pt idx="18">
                  <c:v>-3</c:v>
                </c:pt>
              </c:numCache>
            </c:numRef>
          </c:xVal>
          <c:yVal>
            <c:numRef>
              <c:f>calcs!$B$13:$T$13</c:f>
              <c:numCache>
                <c:formatCode>General</c:formatCode>
                <c:ptCount val="19"/>
                <c:pt idx="0">
                  <c:v>16</c:v>
                </c:pt>
                <c:pt idx="1">
                  <c:v>16</c:v>
                </c:pt>
                <c:pt idx="2">
                  <c:v>16</c:v>
                </c:pt>
                <c:pt idx="3">
                  <c:v>16</c:v>
                </c:pt>
                <c:pt idx="4">
                  <c:v>16</c:v>
                </c:pt>
                <c:pt idx="5">
                  <c:v>16</c:v>
                </c:pt>
                <c:pt idx="6">
                  <c:v>16</c:v>
                </c:pt>
                <c:pt idx="7">
                  <c:v>16</c:v>
                </c:pt>
                <c:pt idx="8">
                  <c:v>16</c:v>
                </c:pt>
                <c:pt idx="9">
                  <c:v>16</c:v>
                </c:pt>
                <c:pt idx="10">
                  <c:v>16</c:v>
                </c:pt>
                <c:pt idx="11">
                  <c:v>16</c:v>
                </c:pt>
                <c:pt idx="12">
                  <c:v>16</c:v>
                </c:pt>
                <c:pt idx="13">
                  <c:v>16</c:v>
                </c:pt>
                <c:pt idx="14">
                  <c:v>16</c:v>
                </c:pt>
                <c:pt idx="15">
                  <c:v>16</c:v>
                </c:pt>
                <c:pt idx="16">
                  <c:v>16</c:v>
                </c:pt>
                <c:pt idx="17">
                  <c:v>16</c:v>
                </c:pt>
                <c:pt idx="18">
                  <c:v>16</c:v>
                </c:pt>
              </c:numCache>
            </c:numRef>
          </c:yVal>
          <c:smooth val="1"/>
          <c:extLst>
            <c:ext xmlns:c16="http://schemas.microsoft.com/office/drawing/2014/chart" uri="{C3380CC4-5D6E-409C-BE32-E72D297353CC}">
              <c16:uniqueId val="{00000001-C273-410D-8B6A-33224C71247C}"/>
            </c:ext>
          </c:extLst>
        </c:ser>
        <c:ser>
          <c:idx val="4"/>
          <c:order val="4"/>
          <c:tx>
            <c:v>5 degrees external temperature</c:v>
          </c:tx>
          <c:spPr>
            <a:ln w="19050">
              <a:solidFill>
                <a:schemeClr val="tx1"/>
              </a:solidFill>
              <a:prstDash val="sysDash"/>
            </a:ln>
          </c:spPr>
          <c:marker>
            <c:symbol val="none"/>
          </c:marker>
          <c:xVal>
            <c:numLit>
              <c:formatCode>General</c:formatCode>
              <c:ptCount val="2"/>
              <c:pt idx="0">
                <c:v>5</c:v>
              </c:pt>
              <c:pt idx="1">
                <c:v>5</c:v>
              </c:pt>
            </c:numLit>
          </c:xVal>
          <c:yVal>
            <c:numLit>
              <c:formatCode>General</c:formatCode>
              <c:ptCount val="2"/>
              <c:pt idx="0">
                <c:v>0</c:v>
              </c:pt>
              <c:pt idx="1">
                <c:v>30</c:v>
              </c:pt>
            </c:numLit>
          </c:yVal>
          <c:smooth val="1"/>
          <c:extLst>
            <c:ext xmlns:c16="http://schemas.microsoft.com/office/drawing/2014/chart" uri="{C3380CC4-5D6E-409C-BE32-E72D297353CC}">
              <c16:uniqueId val="{00000001-129C-4A47-806A-97F0877E8D2E}"/>
            </c:ext>
          </c:extLst>
        </c:ser>
        <c:dLbls>
          <c:showLegendKey val="0"/>
          <c:showVal val="0"/>
          <c:showCatName val="0"/>
          <c:showSerName val="0"/>
          <c:showPercent val="0"/>
          <c:showBubbleSize val="0"/>
        </c:dLbls>
        <c:axId val="210531072"/>
        <c:axId val="210532992"/>
      </c:scatterChart>
      <c:valAx>
        <c:axId val="210531072"/>
        <c:scaling>
          <c:orientation val="minMax"/>
          <c:min val="-3"/>
        </c:scaling>
        <c:delete val="0"/>
        <c:axPos val="b"/>
        <c:title>
          <c:tx>
            <c:rich>
              <a:bodyPr/>
              <a:lstStyle/>
              <a:p>
                <a:pPr>
                  <a:defRPr/>
                </a:pPr>
                <a:r>
                  <a:rPr lang="en-US"/>
                  <a:t>External Temperature (C)</a:t>
                </a:r>
                <a:r>
                  <a:rPr lang="en-US" baseline="0"/>
                  <a:t> </a:t>
                </a:r>
                <a:endParaRPr lang="en-US"/>
              </a:p>
            </c:rich>
          </c:tx>
          <c:overlay val="0"/>
        </c:title>
        <c:numFmt formatCode="General" sourceLinked="1"/>
        <c:majorTickMark val="out"/>
        <c:minorTickMark val="none"/>
        <c:tickLblPos val="nextTo"/>
        <c:crossAx val="210532992"/>
        <c:crosses val="autoZero"/>
        <c:crossBetween val="midCat"/>
        <c:majorUnit val="2"/>
      </c:valAx>
      <c:valAx>
        <c:axId val="210532992"/>
        <c:scaling>
          <c:orientation val="minMax"/>
          <c:max val="26"/>
          <c:min val="0"/>
        </c:scaling>
        <c:delete val="0"/>
        <c:axPos val="l"/>
        <c:majorGridlines>
          <c:spPr>
            <a:ln>
              <a:noFill/>
            </a:ln>
          </c:spPr>
        </c:majorGridlines>
        <c:title>
          <c:tx>
            <c:rich>
              <a:bodyPr rot="-5400000" vert="horz"/>
              <a:lstStyle/>
              <a:p>
                <a:pPr>
                  <a:defRPr/>
                </a:pPr>
                <a:r>
                  <a:rPr lang="en-GB"/>
                  <a:t>Temperature at occupied level (C)</a:t>
                </a:r>
              </a:p>
            </c:rich>
          </c:tx>
          <c:overlay val="0"/>
        </c:title>
        <c:numFmt formatCode="General" sourceLinked="1"/>
        <c:majorTickMark val="out"/>
        <c:minorTickMark val="none"/>
        <c:tickLblPos val="nextTo"/>
        <c:crossAx val="210531072"/>
        <c:crosses val="autoZero"/>
        <c:crossBetween val="midCat"/>
        <c:majorUnit val="2"/>
      </c:valAx>
    </c:plotArea>
    <c:legend>
      <c:legendPos val="r"/>
      <c:layout>
        <c:manualLayout>
          <c:xMode val="edge"/>
          <c:yMode val="edge"/>
          <c:x val="0.6526264742451281"/>
          <c:y val="0.28742124684323889"/>
          <c:w val="0.30577207646918914"/>
          <c:h val="0.46481053709041459"/>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182564</xdr:colOff>
      <xdr:row>2</xdr:row>
      <xdr:rowOff>23813</xdr:rowOff>
    </xdr:from>
    <xdr:to>
      <xdr:col>4</xdr:col>
      <xdr:colOff>6492876</xdr:colOff>
      <xdr:row>20</xdr:row>
      <xdr:rowOff>82550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219074</xdr:colOff>
      <xdr:row>13</xdr:row>
      <xdr:rowOff>149225</xdr:rowOff>
    </xdr:from>
    <xdr:ext cx="4194175" cy="7842532"/>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19074" y="2816225"/>
          <a:ext cx="4194175" cy="784253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t>This spreadsheet tool is based on standard plume theory from Turner (1973), Buoyancy Effects in Fluids. It also uses the concept of a virtual origin for plumes following the work of Kaye &amp; Hunt. It shows how the temperature of an incoming stream of cold air through a high level window or damper into a warm room increases as the turbulent plume falls under gravity and entrains warm room air. The entrainment is just from one side of the line plume since the other side is against the window.</a:t>
          </a:r>
        </a:p>
        <a:p>
          <a:endParaRPr lang="en-GB" sz="1100"/>
        </a:p>
        <a:p>
          <a:r>
            <a:rPr lang="en-GB" sz="1100"/>
            <a:t>When the temperature of the plume </a:t>
          </a:r>
          <a:r>
            <a:rPr lang="en-GB" sz="1100" b="0">
              <a:solidFill>
                <a:schemeClr val="tx1"/>
              </a:solidFill>
            </a:rPr>
            <a:t>1.4m</a:t>
          </a:r>
          <a:r>
            <a:rPr lang="en-GB" sz="1100"/>
            <a:t> from the floor (given by the </a:t>
          </a:r>
          <a:r>
            <a:rPr lang="en-GB" sz="1100" b="1">
              <a:solidFill>
                <a:srgbClr val="00B0F0"/>
              </a:solidFill>
            </a:rPr>
            <a:t>light blue </a:t>
          </a:r>
          <a:r>
            <a:rPr lang="en-GB" sz="1100"/>
            <a:t>line for </a:t>
          </a:r>
          <a:r>
            <a:rPr lang="en-GB" sz="1100" b="1">
              <a:solidFill>
                <a:srgbClr val="00B0F0"/>
              </a:solidFill>
            </a:rPr>
            <a:t>secondary schools</a:t>
          </a:r>
          <a:r>
            <a:rPr lang="en-GB" sz="1100"/>
            <a:t>) or </a:t>
          </a:r>
          <a:r>
            <a:rPr lang="en-GB" sz="1100" b="0">
              <a:solidFill>
                <a:sysClr val="windowText" lastClr="000000"/>
              </a:solidFill>
            </a:rPr>
            <a:t>1.1m</a:t>
          </a:r>
          <a:r>
            <a:rPr lang="en-GB" sz="1100"/>
            <a:t> from the floor (given by the </a:t>
          </a:r>
          <a:r>
            <a:rPr lang="en-GB" sz="1100" b="1">
              <a:solidFill>
                <a:srgbClr val="002060"/>
              </a:solidFill>
            </a:rPr>
            <a:t>dark blue </a:t>
          </a:r>
          <a:r>
            <a:rPr lang="en-GB" sz="1100"/>
            <a:t>line for</a:t>
          </a:r>
          <a:r>
            <a:rPr lang="en-GB" sz="1100" baseline="0"/>
            <a:t> </a:t>
          </a:r>
          <a:r>
            <a:rPr lang="en-GB" sz="1100" b="1" baseline="0">
              <a:solidFill>
                <a:srgbClr val="002060"/>
              </a:solidFill>
            </a:rPr>
            <a:t>primary schools</a:t>
          </a:r>
          <a:r>
            <a:rPr lang="en-GB" sz="1100" baseline="0"/>
            <a:t>) </a:t>
          </a:r>
          <a:r>
            <a:rPr lang="en-GB" sz="1100"/>
            <a:t>is below the </a:t>
          </a:r>
          <a:r>
            <a:rPr lang="en-GB" sz="1100" b="1">
              <a:solidFill>
                <a:srgbClr val="FF0000"/>
              </a:solidFill>
            </a:rPr>
            <a:t>minimum acceptable level for schools </a:t>
          </a:r>
          <a:r>
            <a:rPr lang="en-GB" sz="1100"/>
            <a:t>(given by the </a:t>
          </a:r>
          <a:r>
            <a:rPr lang="en-GB" sz="1100" b="1">
              <a:solidFill>
                <a:srgbClr val="FF0000"/>
              </a:solidFill>
            </a:rPr>
            <a:t>red line</a:t>
          </a:r>
          <a:r>
            <a:rPr lang="en-GB" sz="1100"/>
            <a:t>) for any external temperature</a:t>
          </a:r>
          <a:r>
            <a:rPr lang="en-GB" sz="1100" baseline="0"/>
            <a:t> above 5C (denoted by the </a:t>
          </a:r>
          <a:r>
            <a:rPr lang="en-GB" sz="1100" b="1" baseline="0"/>
            <a:t>dotted black line</a:t>
          </a:r>
          <a:r>
            <a:rPr lang="en-GB" sz="1100" baseline="0"/>
            <a:t>)</a:t>
          </a:r>
          <a:r>
            <a:rPr lang="en-GB" sz="1100"/>
            <a:t>, the system </a:t>
          </a:r>
          <a:r>
            <a:rPr lang="en-GB" sz="1100" b="1">
              <a:solidFill>
                <a:srgbClr val="FF0000"/>
              </a:solidFill>
            </a:rPr>
            <a:t>FAILS</a:t>
          </a:r>
          <a:r>
            <a:rPr lang="en-GB" sz="1100"/>
            <a:t> to meet the criterion for draughts as laid out in BB101 2018, which</a:t>
          </a:r>
          <a:r>
            <a:rPr lang="en-GB" sz="1100" baseline="0"/>
            <a:t> is that the temperature needs to be within 5C of the ambient temperature for all external temperatures above 5C</a:t>
          </a:r>
          <a:r>
            <a:rPr lang="en-GB" sz="1100"/>
            <a:t>.</a:t>
          </a:r>
        </a:p>
        <a:p>
          <a:endParaRPr lang="en-GB" sz="1100"/>
        </a:p>
        <a:p>
          <a:r>
            <a:rPr lang="en-GB" sz="1100"/>
            <a:t>When the temperature of the plume (blue lines) is above the minimum temperature (red line), the system </a:t>
          </a:r>
          <a:r>
            <a:rPr lang="en-GB" sz="1100" b="1">
              <a:solidFill>
                <a:srgbClr val="00B050"/>
              </a:solidFill>
            </a:rPr>
            <a:t>PASSES</a:t>
          </a:r>
          <a:r>
            <a:rPr lang="en-GB" sz="1100"/>
            <a:t> the criterion for cold draughts.</a:t>
          </a:r>
        </a:p>
        <a:p>
          <a:endParaRPr lang="en-GB" sz="1100"/>
        </a:p>
        <a:p>
          <a:r>
            <a:rPr lang="en-GB" sz="1100"/>
            <a:t>The model assumes that the flow is fully turbulent the moment air enters the room. This is the most optimistic assumption with regards to the effectiveness of mixing. Note that the effects of gusts are also not accounted for. Finally, although entrainment is modelled only from one side of the plume, the reduced turbulence arising from the fact that the plume is constrained by a solid boundary is also not included. The modelling results therefore indicate an optimistic view of the mixing effectiveness and colder temperatures at the occupied level may be experienced.</a:t>
          </a:r>
        </a:p>
        <a:p>
          <a:endParaRPr lang="en-GB" sz="1100"/>
        </a:p>
        <a:p>
          <a:r>
            <a:rPr lang="en-GB" sz="1100" b="1"/>
            <a:t>The results should be interpreted as follows:</a:t>
          </a:r>
        </a:p>
        <a:p>
          <a:r>
            <a:rPr lang="en-GB" sz="1100"/>
            <a:t>1) If the temperatures predicted show a </a:t>
          </a:r>
          <a:r>
            <a:rPr lang="en-GB" sz="1100" u="none">
              <a:solidFill>
                <a:srgbClr val="FF0000"/>
              </a:solidFill>
            </a:rPr>
            <a:t>FAIL</a:t>
          </a:r>
          <a:r>
            <a:rPr lang="en-GB" sz="1100"/>
            <a:t> then it is very likely that draughts</a:t>
          </a:r>
          <a:r>
            <a:rPr lang="en-GB" sz="1100" baseline="0"/>
            <a:t> will be a serious issue in your design and </a:t>
          </a:r>
          <a:r>
            <a:rPr lang="en-GB" sz="1100" u="none" baseline="0">
              <a:solidFill>
                <a:srgbClr val="FF0000"/>
              </a:solidFill>
            </a:rPr>
            <a:t>alternative solutions are recommended</a:t>
          </a:r>
          <a:r>
            <a:rPr lang="en-GB" sz="1100" baseline="0"/>
            <a:t>.</a:t>
          </a:r>
        </a:p>
        <a:p>
          <a:r>
            <a:rPr lang="en-GB" sz="1100" baseline="0"/>
            <a:t>2) If the temperatures predicted show a </a:t>
          </a:r>
          <a:r>
            <a:rPr lang="en-GB" sz="1100" b="1" baseline="0">
              <a:solidFill>
                <a:srgbClr val="00B050"/>
              </a:solidFill>
            </a:rPr>
            <a:t>PASS</a:t>
          </a:r>
          <a:r>
            <a:rPr lang="en-GB" sz="1100" b="1" baseline="0"/>
            <a:t> </a:t>
          </a:r>
          <a:r>
            <a:rPr lang="en-GB" sz="1100" baseline="0"/>
            <a:t>then the designer can </a:t>
          </a:r>
          <a:r>
            <a:rPr lang="en-GB" sz="1100" b="1" baseline="0">
              <a:solidFill>
                <a:srgbClr val="00B050"/>
              </a:solidFill>
            </a:rPr>
            <a:t>proceed</a:t>
          </a:r>
          <a:r>
            <a:rPr lang="en-GB" sz="1100" baseline="0"/>
            <a:t>, but note that the results do not guarantee draught free conditions at all times. If completely draught free conditions are desired under all weather conditions then alternative ventilation solutions should be pursued.</a:t>
          </a:r>
        </a:p>
        <a:p>
          <a:endParaRPr lang="en-GB">
            <a:effectLst/>
          </a:endParaRPr>
        </a:p>
        <a:p>
          <a:r>
            <a:rPr lang="en-GB" sz="1100">
              <a:solidFill>
                <a:schemeClr val="tx1"/>
              </a:solidFill>
              <a:effectLst/>
              <a:latin typeface="+mn-lt"/>
              <a:ea typeface="+mn-ea"/>
              <a:cs typeface="+mn-cs"/>
            </a:rPr>
            <a:t>For</a:t>
          </a:r>
          <a:r>
            <a:rPr lang="en-GB" sz="1100" baseline="0">
              <a:solidFill>
                <a:schemeClr val="tx1"/>
              </a:solidFill>
              <a:effectLst/>
              <a:latin typeface="+mn-lt"/>
              <a:ea typeface="+mn-ea"/>
              <a:cs typeface="+mn-cs"/>
            </a:rPr>
            <a:t> more information please see </a:t>
          </a:r>
          <a:r>
            <a:rPr lang="en-GB" sz="1100" u="sng" baseline="0">
              <a:solidFill>
                <a:schemeClr val="tx1"/>
              </a:solidFill>
              <a:effectLst/>
              <a:latin typeface="+mn-lt"/>
              <a:ea typeface="+mn-ea"/>
              <a:cs typeface="+mn-cs"/>
            </a:rPr>
            <a:t>www.breathingbuildings.com</a:t>
          </a:r>
          <a:endParaRPr lang="en-GB">
            <a:effectLst/>
          </a:endParaRPr>
        </a:p>
        <a:p>
          <a:r>
            <a:rPr lang="en-GB" sz="1100" baseline="0">
              <a:solidFill>
                <a:schemeClr val="tx1"/>
              </a:solidFill>
              <a:effectLst/>
              <a:latin typeface="+mn-lt"/>
              <a:ea typeface="+mn-ea"/>
              <a:cs typeface="+mn-cs"/>
            </a:rPr>
            <a:t>Furthermore, if anyone wishes to obtain the full calculations in the spreadsheet please contact info@breathingbuildings.com</a:t>
          </a:r>
          <a:endParaRPr lang="en-GB">
            <a:effectLst/>
          </a:endParaRPr>
        </a:p>
      </xdr:txBody>
    </xdr:sp>
    <xdr:clientData/>
  </xdr:oneCellAnchor>
  <xdr:oneCellAnchor>
    <xdr:from>
      <xdr:col>5</xdr:col>
      <xdr:colOff>279400</xdr:colOff>
      <xdr:row>10</xdr:row>
      <xdr:rowOff>25400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3398500" y="173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xdr:col>
      <xdr:colOff>150812</xdr:colOff>
      <xdr:row>21</xdr:row>
      <xdr:rowOff>4762</xdr:rowOff>
    </xdr:from>
    <xdr:ext cx="6924675" cy="1470146"/>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4564062" y="4195762"/>
          <a:ext cx="6924675" cy="147014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t>This spreadsheet tool is free  for designers to use to help them in the assessment of the most appropriate openings for wintertime ventilation.</a:t>
          </a:r>
          <a:endParaRPr lang="en-GB" sz="1100" u="sng">
            <a:solidFill>
              <a:schemeClr val="tx2"/>
            </a:solidFill>
          </a:endParaRPr>
        </a:p>
        <a:p>
          <a:endParaRPr lang="en-GB" sz="1100"/>
        </a:p>
        <a:p>
          <a:r>
            <a:rPr lang="en-GB" sz="1100" baseline="0"/>
            <a:t>The entrainment coefficient for turbulent plumes is usually taken to be 0.102. However, following work undertaken by Prof Malcolm Cook (Loughborough University), Prof Paul Linden, David Parker and Prof Colm-cille Caulfied (University of Cambridge), and discussions with Dr Henry Burridge (Imperial College), Dr Connick (Breathing Buildings) and Dr Shaun Fitzgerald (University of Cambridge and Breathing Buildings) regarding a line plume against a solid boundary, it has been recommended that the coefficient be 0.08 and this value is therefore used.</a:t>
          </a:r>
          <a:endParaRPr lang="en-GB" sz="1100"/>
        </a:p>
      </xdr:txBody>
    </xdr:sp>
    <xdr:clientData/>
  </xdr:oneCellAnchor>
  <xdr:oneCellAnchor>
    <xdr:from>
      <xdr:col>3</xdr:col>
      <xdr:colOff>158749</xdr:colOff>
      <xdr:row>30</xdr:row>
      <xdr:rowOff>528</xdr:rowOff>
    </xdr:from>
    <xdr:ext cx="6924675" cy="1642373"/>
    <xdr:sp macro="" textlink="">
      <xdr:nvSpPr>
        <xdr:cNvPr id="6" name="TextBox 5">
          <a:extLst>
            <a:ext uri="{FF2B5EF4-FFF2-40B4-BE49-F238E27FC236}">
              <a16:creationId xmlns:a16="http://schemas.microsoft.com/office/drawing/2014/main" id="{5A86F5C8-6255-484A-A57F-BCAB0A8B3956}"/>
            </a:ext>
          </a:extLst>
        </xdr:cNvPr>
        <xdr:cNvSpPr txBox="1"/>
      </xdr:nvSpPr>
      <xdr:spPr>
        <a:xfrm>
          <a:off x="4571999" y="5906028"/>
          <a:ext cx="6924675" cy="164237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b="1"/>
            <a:t>Use of the tool in other applications</a:t>
          </a:r>
        </a:p>
        <a:p>
          <a:endParaRPr lang="en-GB" sz="1100"/>
        </a:p>
        <a:p>
          <a:r>
            <a:rPr lang="en-GB" sz="1100">
              <a:solidFill>
                <a:schemeClr val="tx1"/>
              </a:solidFill>
              <a:effectLst/>
              <a:latin typeface="+mn-lt"/>
              <a:ea typeface="+mn-ea"/>
              <a:cs typeface="+mn-cs"/>
            </a:rPr>
            <a:t>This</a:t>
          </a:r>
          <a:r>
            <a:rPr lang="en-GB" sz="1100" baseline="0">
              <a:solidFill>
                <a:schemeClr val="tx1"/>
              </a:solidFill>
              <a:effectLst/>
              <a:latin typeface="+mn-lt"/>
              <a:ea typeface="+mn-ea"/>
              <a:cs typeface="+mn-cs"/>
            </a:rPr>
            <a:t> simple tool can be used to help investigate some other scenarios. If a designer wishes to assess the entrainment as a result of uni-directional inflow through a horizontal damper in a space, then the flow can be approximated to leading order as a line plume emanating from all 4 sides of the damper. So, if the damper is 1.5m x 1.5m, the length of the window/damper should be given as 4x1.5m = 6m. The critical height is the height from the floor to the point at which mixing starts. It is easiest to state that the opening is a bottom hung window, and ensure that the height from the floor to the top of the opening in this model is then simply the height from the floor to the point where mixing can commence, which is usually at ceiling level.</a:t>
          </a:r>
          <a:endParaRPr lang="en-GB">
            <a:effectLst/>
          </a:endParaRPr>
        </a:p>
      </xdr:txBody>
    </xdr:sp>
    <xdr:clientData/>
  </xdr:oneCellAnchor>
</xdr:wsDr>
</file>

<file path=xl/drawings/drawing2.xml><?xml version="1.0" encoding="utf-8"?>
<c:userShapes xmlns:c="http://schemas.openxmlformats.org/drawingml/2006/chart">
  <cdr:relSizeAnchor xmlns:cdr="http://schemas.openxmlformats.org/drawingml/2006/chartDrawing">
    <cdr:from>
      <cdr:x>0.66918</cdr:x>
      <cdr:y>0.06041</cdr:y>
    </cdr:from>
    <cdr:to>
      <cdr:x>0.91883</cdr:x>
      <cdr:y>0.18618</cdr:y>
    </cdr:to>
    <cdr:pic>
      <cdr:nvPicPr>
        <cdr:cNvPr id="2" name="Picture 1">
          <a:extLst xmlns:a="http://schemas.openxmlformats.org/drawingml/2006/main">
            <a:ext uri="{FF2B5EF4-FFF2-40B4-BE49-F238E27FC236}">
              <a16:creationId xmlns:a16="http://schemas.microsoft.com/office/drawing/2014/main" id="{0D6F2396-F85F-4AF4-B7AE-C4C5D189846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698551" y="232180"/>
          <a:ext cx="1752890" cy="483377"/>
        </a:xfrm>
        <a:prstGeom xmlns:a="http://schemas.openxmlformats.org/drawingml/2006/main" prst="rect">
          <a:avLst/>
        </a:prstGeom>
      </cdr:spPr>
    </cdr:pic>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showGridLines="0" tabSelected="1" topLeftCell="A2" zoomScale="120" zoomScaleNormal="120" workbookViewId="0">
      <selection activeCell="B7" sqref="B7"/>
    </sheetView>
  </sheetViews>
  <sheetFormatPr defaultRowHeight="15" x14ac:dyDescent="0.25"/>
  <cols>
    <col min="1" max="1" width="36.42578125" style="9" customWidth="1"/>
    <col min="2" max="2" width="20.5703125" style="11" customWidth="1"/>
    <col min="3" max="4" width="9.140625" style="11"/>
    <col min="5" max="5" width="121.5703125" style="11" customWidth="1"/>
    <col min="6" max="16384" width="9.140625" style="11"/>
  </cols>
  <sheetData>
    <row r="1" spans="1:4" hidden="1" x14ac:dyDescent="0.25">
      <c r="A1" s="9" t="s">
        <v>13</v>
      </c>
      <c r="B1" s="10">
        <v>0</v>
      </c>
      <c r="C1" s="11" t="s">
        <v>4</v>
      </c>
      <c r="D1" s="11" t="s">
        <v>17</v>
      </c>
    </row>
    <row r="2" spans="1:4" x14ac:dyDescent="0.25">
      <c r="A2" s="12"/>
      <c r="B2" s="13" t="s">
        <v>39</v>
      </c>
    </row>
    <row r="3" spans="1:4" x14ac:dyDescent="0.25">
      <c r="A3" s="9" t="s">
        <v>41</v>
      </c>
      <c r="B3" s="8">
        <v>5</v>
      </c>
      <c r="C3" s="11" t="s">
        <v>4</v>
      </c>
    </row>
    <row r="4" spans="1:4" x14ac:dyDescent="0.25">
      <c r="A4" s="9" t="s">
        <v>16</v>
      </c>
      <c r="B4" s="8">
        <v>21</v>
      </c>
      <c r="C4" s="11" t="s">
        <v>0</v>
      </c>
    </row>
    <row r="5" spans="1:4" ht="30" x14ac:dyDescent="0.25">
      <c r="A5" s="9" t="s">
        <v>23</v>
      </c>
      <c r="B5" s="8">
        <v>2.7</v>
      </c>
      <c r="C5" s="11" t="s">
        <v>4</v>
      </c>
    </row>
    <row r="6" spans="1:4" ht="30" x14ac:dyDescent="0.25">
      <c r="A6" s="9" t="s">
        <v>25</v>
      </c>
      <c r="B6" s="8">
        <v>0.4</v>
      </c>
      <c r="C6" s="11" t="s">
        <v>4</v>
      </c>
    </row>
    <row r="7" spans="1:4" x14ac:dyDescent="0.25">
      <c r="A7" s="9" t="s">
        <v>40</v>
      </c>
      <c r="B7" s="8" t="s">
        <v>18</v>
      </c>
    </row>
    <row r="8" spans="1:4" x14ac:dyDescent="0.25">
      <c r="A8" s="9" t="s">
        <v>14</v>
      </c>
      <c r="B8" s="8">
        <v>32</v>
      </c>
    </row>
    <row r="9" spans="1:4" x14ac:dyDescent="0.25">
      <c r="A9" s="9" t="s">
        <v>15</v>
      </c>
      <c r="B9" s="8">
        <v>5</v>
      </c>
      <c r="C9" s="11" t="s">
        <v>5</v>
      </c>
    </row>
    <row r="11" spans="1:4" x14ac:dyDescent="0.25">
      <c r="A11" s="12"/>
      <c r="B11" s="14" t="s">
        <v>38</v>
      </c>
    </row>
    <row r="12" spans="1:4" x14ac:dyDescent="0.25">
      <c r="A12" s="15" t="s">
        <v>36</v>
      </c>
      <c r="B12" s="16" t="str">
        <f>calcs!I43</f>
        <v>Pass</v>
      </c>
    </row>
    <row r="13" spans="1:4" x14ac:dyDescent="0.25">
      <c r="A13" s="17" t="s">
        <v>35</v>
      </c>
      <c r="B13" s="16" t="str">
        <f>calcs!I18</f>
        <v>Fail</v>
      </c>
    </row>
    <row r="25" spans="1:5" x14ac:dyDescent="0.25">
      <c r="A25" s="18"/>
      <c r="B25" s="18"/>
      <c r="C25" s="18"/>
      <c r="D25" s="18"/>
      <c r="E25" s="18"/>
    </row>
    <row r="26" spans="1:5" x14ac:dyDescent="0.25">
      <c r="A26" s="11"/>
    </row>
  </sheetData>
  <sheetProtection algorithmName="SHA-512" hashValue="+K3PVFBXSCKROWxE1d2PoIvO/lLlaWzMnF1pugogrfTZYEwOF5yBdrTUMZA+tzJv8dR5xmNd/8aH3lCwG/61sw==" saltValue="tmYlChh9KSb0+ZOkLYsRcg==" spinCount="100000" sheet="1" objects="1" selectLockedCells="1"/>
  <mergeCells count="1">
    <mergeCell ref="A25:E25"/>
  </mergeCells>
  <conditionalFormatting sqref="B12:B13">
    <cfRule type="containsText" dxfId="1" priority="1" operator="containsText" text="Pass">
      <formula>NOT(ISERROR(SEARCH("Pass",B12)))</formula>
    </cfRule>
    <cfRule type="containsText" dxfId="0" priority="2" operator="containsText" text="Fail">
      <formula>NOT(ISERROR(SEARCH("Fail",B12)))</formula>
    </cfRule>
  </conditionalFormatting>
  <pageMargins left="0.7" right="0.7" top="0.75" bottom="0.75" header="0.3" footer="0.3"/>
  <pageSetup paperSize="9" orientation="portrait"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calcs!$A$17:$A$19</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6"/>
  <sheetViews>
    <sheetView zoomScale="90" zoomScaleNormal="90" workbookViewId="0">
      <selection activeCell="J25" sqref="J25"/>
    </sheetView>
  </sheetViews>
  <sheetFormatPr defaultRowHeight="15" x14ac:dyDescent="0.25"/>
  <cols>
    <col min="1" max="1" width="51" customWidth="1"/>
  </cols>
  <sheetData>
    <row r="1" spans="1:20" x14ac:dyDescent="0.25">
      <c r="A1" s="6" t="s">
        <v>27</v>
      </c>
    </row>
    <row r="2" spans="1:20" x14ac:dyDescent="0.25">
      <c r="A2" s="4" t="s">
        <v>6</v>
      </c>
      <c r="B2" s="4">
        <v>0.08</v>
      </c>
      <c r="C2" t="s">
        <v>28</v>
      </c>
    </row>
    <row r="3" spans="1:20" x14ac:dyDescent="0.25">
      <c r="A3" s="4" t="s">
        <v>0</v>
      </c>
      <c r="B3" s="4">
        <f>(6/5)*B2*((0.9*B2)^0.33333)*(3.14159)^0.6666667</f>
        <v>8.5668052578674478E-2</v>
      </c>
      <c r="C3" t="s">
        <v>24</v>
      </c>
    </row>
    <row r="4" spans="1:20" x14ac:dyDescent="0.25">
      <c r="A4" t="s">
        <v>7</v>
      </c>
      <c r="B4">
        <f>('EFA PSBP Front Page'!$B$8*'EFA PSBP Front Page'!$B$9)/('EFA PSBP Front Page'!$B$3*1000)</f>
        <v>3.2000000000000001E-2</v>
      </c>
      <c r="C4" t="s">
        <v>11</v>
      </c>
    </row>
    <row r="5" spans="1:20" x14ac:dyDescent="0.25">
      <c r="A5" t="s">
        <v>29</v>
      </c>
      <c r="B5" s="1">
        <f>MIN('EFA PSBP Front Page'!$B$4-1,15)</f>
        <v>15</v>
      </c>
      <c r="C5" s="1">
        <f t="shared" ref="C5:T5" si="0">B5-1</f>
        <v>14</v>
      </c>
      <c r="D5" s="1">
        <f t="shared" si="0"/>
        <v>13</v>
      </c>
      <c r="E5" s="1">
        <f t="shared" si="0"/>
        <v>12</v>
      </c>
      <c r="F5" s="1">
        <f t="shared" si="0"/>
        <v>11</v>
      </c>
      <c r="G5" s="1">
        <f t="shared" si="0"/>
        <v>10</v>
      </c>
      <c r="H5" s="1">
        <f t="shared" si="0"/>
        <v>9</v>
      </c>
      <c r="I5" s="1">
        <f t="shared" si="0"/>
        <v>8</v>
      </c>
      <c r="J5" s="1">
        <f t="shared" si="0"/>
        <v>7</v>
      </c>
      <c r="K5" s="1">
        <f t="shared" si="0"/>
        <v>6</v>
      </c>
      <c r="L5" s="1">
        <f t="shared" si="0"/>
        <v>5</v>
      </c>
      <c r="M5" s="1">
        <f t="shared" si="0"/>
        <v>4</v>
      </c>
      <c r="N5" s="1">
        <f t="shared" si="0"/>
        <v>3</v>
      </c>
      <c r="O5" s="1">
        <f t="shared" si="0"/>
        <v>2</v>
      </c>
      <c r="P5" s="1">
        <f t="shared" si="0"/>
        <v>1</v>
      </c>
      <c r="Q5" s="1">
        <f t="shared" si="0"/>
        <v>0</v>
      </c>
      <c r="R5" s="1">
        <f t="shared" si="0"/>
        <v>-1</v>
      </c>
      <c r="S5" s="1">
        <f t="shared" si="0"/>
        <v>-2</v>
      </c>
      <c r="T5" s="1">
        <f t="shared" si="0"/>
        <v>-3</v>
      </c>
    </row>
    <row r="6" spans="1:20" x14ac:dyDescent="0.25">
      <c r="A6" t="s">
        <v>1</v>
      </c>
      <c r="B6">
        <f>9.81*('EFA PSBP Front Page'!$B$4-B5)/300</f>
        <v>0.19619999999999999</v>
      </c>
      <c r="C6">
        <f>9.81*('EFA PSBP Front Page'!$B$4-C5)/300</f>
        <v>0.22889999999999999</v>
      </c>
      <c r="D6">
        <f>9.81*('EFA PSBP Front Page'!$B$4-D5)/300</f>
        <v>0.2616</v>
      </c>
      <c r="E6">
        <f>9.81*('EFA PSBP Front Page'!$B$4-E5)/300</f>
        <v>0.29430000000000001</v>
      </c>
      <c r="F6">
        <f>9.81*('EFA PSBP Front Page'!$B$4-F5)/300</f>
        <v>0.32700000000000001</v>
      </c>
      <c r="G6">
        <f>9.81*('EFA PSBP Front Page'!$B$4-G5)/300</f>
        <v>0.35970000000000002</v>
      </c>
      <c r="H6">
        <f>9.81*('EFA PSBP Front Page'!$B$4-H5)/300</f>
        <v>0.39239999999999997</v>
      </c>
      <c r="I6">
        <f>9.81*('EFA PSBP Front Page'!$B$4-I5)/300</f>
        <v>0.42509999999999998</v>
      </c>
      <c r="J6">
        <f>9.81*('EFA PSBP Front Page'!$B$4-J5)/300</f>
        <v>0.45779999999999998</v>
      </c>
      <c r="K6">
        <f>9.81*('EFA PSBP Front Page'!$B$4-K5)/300</f>
        <v>0.49049999999999999</v>
      </c>
      <c r="L6">
        <f>9.81*('EFA PSBP Front Page'!$B$4-L5)/300</f>
        <v>0.5232</v>
      </c>
      <c r="M6">
        <f>9.81*('EFA PSBP Front Page'!$B$4-M5)/300</f>
        <v>0.55590000000000006</v>
      </c>
      <c r="N6">
        <f>9.81*('EFA PSBP Front Page'!$B$4-N5)/300</f>
        <v>0.58860000000000001</v>
      </c>
      <c r="O6">
        <f>9.81*('EFA PSBP Front Page'!$B$4-O5)/300</f>
        <v>0.62130000000000007</v>
      </c>
      <c r="P6">
        <f>9.81*('EFA PSBP Front Page'!$B$4-P5)/300</f>
        <v>0.65400000000000003</v>
      </c>
      <c r="Q6">
        <f>9.81*('EFA PSBP Front Page'!$B$4-Q5)/300</f>
        <v>0.68670000000000009</v>
      </c>
      <c r="R6">
        <f>9.81*('EFA PSBP Front Page'!$B$4-R5)/300</f>
        <v>0.71940000000000004</v>
      </c>
      <c r="S6">
        <f>9.81*('EFA PSBP Front Page'!$B$4-S5)/300</f>
        <v>0.7521000000000001</v>
      </c>
      <c r="T6">
        <f>9.81*('EFA PSBP Front Page'!$B$4-T5)/300</f>
        <v>0.78479999999999994</v>
      </c>
    </row>
    <row r="7" spans="1:20" x14ac:dyDescent="0.25">
      <c r="A7" t="s">
        <v>8</v>
      </c>
      <c r="B7">
        <f t="shared" ref="B7:T7" si="1">$B$4*B6*1.2</f>
        <v>7.5340799999999994E-3</v>
      </c>
      <c r="C7">
        <f t="shared" si="1"/>
        <v>8.7897600000000006E-3</v>
      </c>
      <c r="D7">
        <f t="shared" si="1"/>
        <v>1.0045440000000001E-2</v>
      </c>
      <c r="E7">
        <f t="shared" si="1"/>
        <v>1.130112E-2</v>
      </c>
      <c r="F7">
        <f t="shared" si="1"/>
        <v>1.2556800000000002E-2</v>
      </c>
      <c r="G7">
        <f t="shared" si="1"/>
        <v>1.381248E-2</v>
      </c>
      <c r="H7">
        <f t="shared" si="1"/>
        <v>1.5068159999999999E-2</v>
      </c>
      <c r="I7">
        <f t="shared" si="1"/>
        <v>1.6323839999999999E-2</v>
      </c>
      <c r="J7">
        <f t="shared" si="1"/>
        <v>1.7579520000000001E-2</v>
      </c>
      <c r="K7">
        <f t="shared" si="1"/>
        <v>1.88352E-2</v>
      </c>
      <c r="L7">
        <f t="shared" si="1"/>
        <v>2.0090880000000002E-2</v>
      </c>
      <c r="M7">
        <f t="shared" si="1"/>
        <v>2.1346560000000004E-2</v>
      </c>
      <c r="N7">
        <f t="shared" si="1"/>
        <v>2.2602239999999999E-2</v>
      </c>
      <c r="O7">
        <f t="shared" si="1"/>
        <v>2.3857920000000001E-2</v>
      </c>
      <c r="P7">
        <f t="shared" si="1"/>
        <v>2.5113600000000003E-2</v>
      </c>
      <c r="Q7">
        <f t="shared" si="1"/>
        <v>2.6369280000000002E-2</v>
      </c>
      <c r="R7">
        <f t="shared" si="1"/>
        <v>2.762496E-2</v>
      </c>
      <c r="S7">
        <f t="shared" si="1"/>
        <v>2.8880640000000003E-2</v>
      </c>
      <c r="T7">
        <f t="shared" si="1"/>
        <v>3.0136319999999998E-2</v>
      </c>
    </row>
    <row r="8" spans="1:20" x14ac:dyDescent="0.25">
      <c r="A8" t="s">
        <v>9</v>
      </c>
      <c r="B8">
        <f>$B$4*1.2/((4*B7*(calcs!$B$2*1)^2)^0.333)</f>
        <v>0.66272941984014866</v>
      </c>
      <c r="C8">
        <f>$B$4*1.2/((4*C7*(calcs!$B$2*1)^2)^0.333)</f>
        <v>0.62956846949420442</v>
      </c>
      <c r="D8">
        <f>$B$4*1.2/((4*D7*(calcs!$B$2*1)^2)^0.333)</f>
        <v>0.60218738153625617</v>
      </c>
      <c r="E8">
        <f>$B$4*1.2/((4*E7*(calcs!$B$2*1)^2)^0.333)</f>
        <v>0.57902572753318582</v>
      </c>
      <c r="F8">
        <f>$B$4*1.2/((4*F7*(calcs!$B$2*1)^2)^0.333)</f>
        <v>0.55906282738465807</v>
      </c>
      <c r="G8">
        <f>$B$4*1.2/((4*G7*(calcs!$B$2*1)^2)^0.333)</f>
        <v>0.54159775118710718</v>
      </c>
      <c r="H8">
        <f>$B$4*1.2/((4*H7*(calcs!$B$2*1)^2)^0.333)</f>
        <v>0.52613023696675099</v>
      </c>
      <c r="I8">
        <f>$B$4*1.2/((4*I7*(calcs!$B$2*1)^2)^0.333)</f>
        <v>0.51229188947704107</v>
      </c>
      <c r="J8">
        <f>$B$4*1.2/((4*J7*(calcs!$B$2*1)^2)^0.333)</f>
        <v>0.49980429135268323</v>
      </c>
      <c r="K8">
        <f>$B$4*1.2/((4*K7*(calcs!$B$2*1)^2)^0.333)</f>
        <v>0.48845237690103027</v>
      </c>
      <c r="L8">
        <f>$B$4*1.2/((4*L7*(calcs!$B$2*1)^2)^0.333)</f>
        <v>0.47806688561144173</v>
      </c>
      <c r="M8">
        <f>$B$4*1.2/((4*M7*(calcs!$B$2*1)^2)^0.333)</f>
        <v>0.46851243884785443</v>
      </c>
      <c r="N8">
        <f>$B$4*1.2/((4*N7*(calcs!$B$2*1)^2)^0.333)</f>
        <v>0.45967922068460565</v>
      </c>
      <c r="O8">
        <f>$B$4*1.2/((4*O7*(calcs!$B$2*1)^2)^0.333)</f>
        <v>0.45147703835321568</v>
      </c>
      <c r="P8">
        <f>$B$4*1.2/((4*P7*(calcs!$B$2*1)^2)^0.333)</f>
        <v>0.44383099504189621</v>
      </c>
      <c r="Q8">
        <f>$B$4*1.2/((4*Q7*(calcs!$B$2*1)^2)^0.333)</f>
        <v>0.43667828039760093</v>
      </c>
      <c r="R8">
        <f>$B$4*1.2/((4*R7*(calcs!$B$2*1)^2)^0.333)</f>
        <v>0.42996575169616352</v>
      </c>
      <c r="S8">
        <f>$B$4*1.2/((4*S7*(calcs!$B$2*1)^2)^0.333)</f>
        <v>0.42364808456270892</v>
      </c>
      <c r="T8">
        <f>$B$4*1.2/((4*T7*(calcs!$B$2*1)^2)^0.333)</f>
        <v>0.41768634070516608</v>
      </c>
    </row>
    <row r="10" spans="1:20" x14ac:dyDescent="0.25">
      <c r="A10" t="s">
        <v>2</v>
      </c>
      <c r="B10">
        <f>((B7/2)^0.666667)/(((1*calcs!$B$2)^0.66667)*(calcs!$B$15-'EFA PSBP Front Page'!$B$1+B8))</f>
        <v>8.344350856066414E-2</v>
      </c>
      <c r="C10">
        <f>((C7/2)^0.666667)/(((1*calcs!$B$2)^0.66667)*(calcs!$B$15-'EFA PSBP Front Page'!$B$1+C8))</f>
        <v>9.4479728757883769E-2</v>
      </c>
      <c r="D10">
        <f>((D7/2)^0.666667)/(((1*calcs!$B$2)^0.66667)*(calcs!$B$15-'EFA PSBP Front Page'!$B$1+D8))</f>
        <v>0.10515859332088483</v>
      </c>
      <c r="E10">
        <f>((E7/2)^0.666667)/(((1*calcs!$B$2)^0.66667)*(calcs!$B$15-'EFA PSBP Front Page'!$B$1+E8))</f>
        <v>0.11553001977811932</v>
      </c>
      <c r="F10">
        <f>((F7/2)^0.666667)/(((1*calcs!$B$2)^0.66667)*(calcs!$B$15-'EFA PSBP Front Page'!$B$1+F8))</f>
        <v>0.12563238143989186</v>
      </c>
      <c r="G10">
        <f>((G7/2)^0.666667)/(((1*calcs!$B$2)^0.66667)*(calcs!$B$15-'EFA PSBP Front Page'!$B$1+G8))</f>
        <v>0.13549604735630963</v>
      </c>
      <c r="H10">
        <f>((H7/2)^0.666667)/(((1*calcs!$B$2)^0.66667)*(calcs!$B$15-'EFA PSBP Front Page'!$B$1+H8))</f>
        <v>0.14514561539250839</v>
      </c>
      <c r="I10">
        <f>((I7/2)^0.666667)/(((1*calcs!$B$2)^0.66667)*(calcs!$B$15-'EFA PSBP Front Page'!$B$1+I8))</f>
        <v>0.1546013895552536</v>
      </c>
      <c r="J10">
        <f>((J7/2)^0.666667)/(((1*calcs!$B$2)^0.66667)*(calcs!$B$15-'EFA PSBP Front Page'!$B$1+J8))</f>
        <v>0.16388039565846968</v>
      </c>
      <c r="K10">
        <f>((K7/2)^0.666667)/(((1*calcs!$B$2)^0.66667)*(calcs!$B$15-'EFA PSBP Front Page'!$B$1+K8))</f>
        <v>0.1729971021304226</v>
      </c>
      <c r="L10">
        <f>((L7/2)^0.666667)/(((1*calcs!$B$2)^0.66667)*(calcs!$B$15-'EFA PSBP Front Page'!$B$1+L8))</f>
        <v>0.18196394540582442</v>
      </c>
      <c r="M10">
        <f>((M7/2)^0.666667)/(((1*calcs!$B$2)^0.66667)*(calcs!$B$15-'EFA PSBP Front Page'!$B$1+M8))</f>
        <v>0.19079172170290273</v>
      </c>
      <c r="N10">
        <f>((N7/2)^0.666667)/(((1*calcs!$B$2)^0.66667)*(calcs!$B$15-'EFA PSBP Front Page'!$B$1+N8))</f>
        <v>0.19948988496763936</v>
      </c>
      <c r="O10">
        <f>((O7/2)^0.666667)/(((1*calcs!$B$2)^0.66667)*(calcs!$B$15-'EFA PSBP Front Page'!$B$1+O8))</f>
        <v>0.20806677737999488</v>
      </c>
      <c r="P10">
        <f>((P7/2)^0.666667)/(((1*calcs!$B$2)^0.66667)*(calcs!$B$15-'EFA PSBP Front Page'!$B$1+P8))</f>
        <v>0.21652981040071823</v>
      </c>
      <c r="Q10">
        <f>((Q7/2)^0.666667)/(((1*calcs!$B$2)^0.66667)*(calcs!$B$15-'EFA PSBP Front Page'!$B$1+Q8))</f>
        <v>0.22488560889016537</v>
      </c>
      <c r="R10">
        <f>((R7/2)^0.666667)/(((1*calcs!$B$2)^0.66667)*(calcs!$B$15-'EFA PSBP Front Page'!$B$1+R8))</f>
        <v>0.23314012721368119</v>
      </c>
      <c r="S10">
        <f>((S7/2)^0.666667)/(((1*calcs!$B$2)^0.66667)*(calcs!$B$15-'EFA PSBP Front Page'!$B$1+S8))</f>
        <v>0.24129874379143304</v>
      </c>
      <c r="T10">
        <f>((T7/2)^0.666667)/(((1*calcs!$B$2)^0.66667)*(calcs!$B$15-'EFA PSBP Front Page'!$B$1+T8))</f>
        <v>0.24936633884782625</v>
      </c>
    </row>
    <row r="11" spans="1:20" x14ac:dyDescent="0.25">
      <c r="A11" t="s">
        <v>3</v>
      </c>
      <c r="B11">
        <f t="shared" ref="B11:T11" si="2">300*B10/9.81</f>
        <v>2.5517892526196984</v>
      </c>
      <c r="C11">
        <f t="shared" si="2"/>
        <v>2.8892883412196868</v>
      </c>
      <c r="D11">
        <f t="shared" si="2"/>
        <v>3.2158591229628386</v>
      </c>
      <c r="E11">
        <f t="shared" si="2"/>
        <v>3.5330281277712325</v>
      </c>
      <c r="F11">
        <f t="shared" si="2"/>
        <v>3.8419688513728398</v>
      </c>
      <c r="G11">
        <f t="shared" si="2"/>
        <v>4.1436100108963183</v>
      </c>
      <c r="H11">
        <f t="shared" si="2"/>
        <v>4.4387038346332837</v>
      </c>
      <c r="I11">
        <f t="shared" si="2"/>
        <v>4.7278712402218224</v>
      </c>
      <c r="J11">
        <f t="shared" si="2"/>
        <v>5.0116328947544249</v>
      </c>
      <c r="K11">
        <f t="shared" si="2"/>
        <v>5.2904312578110888</v>
      </c>
      <c r="L11">
        <f t="shared" si="2"/>
        <v>5.5646466484961588</v>
      </c>
      <c r="M11">
        <f t="shared" si="2"/>
        <v>5.8346092263884621</v>
      </c>
      <c r="N11">
        <f t="shared" si="2"/>
        <v>6.1006081029859125</v>
      </c>
      <c r="O11">
        <f t="shared" si="2"/>
        <v>6.3628983908255314</v>
      </c>
      <c r="P11">
        <f t="shared" si="2"/>
        <v>6.621706740083126</v>
      </c>
      <c r="Q11">
        <f t="shared" si="2"/>
        <v>6.8772357458766162</v>
      </c>
      <c r="R11">
        <f t="shared" si="2"/>
        <v>7.1296674988893329</v>
      </c>
      <c r="S11">
        <f t="shared" si="2"/>
        <v>7.3791664768022329</v>
      </c>
      <c r="T11">
        <f t="shared" si="2"/>
        <v>7.6258819219518719</v>
      </c>
    </row>
    <row r="12" spans="1:20" x14ac:dyDescent="0.25">
      <c r="A12" t="s">
        <v>10</v>
      </c>
      <c r="B12" s="3">
        <f>'EFA PSBP Front Page'!$B$4-B11</f>
        <v>18.448210747380301</v>
      </c>
      <c r="C12" s="3">
        <f>'EFA PSBP Front Page'!$B$4-C11</f>
        <v>18.110711658780314</v>
      </c>
      <c r="D12" s="3">
        <f>'EFA PSBP Front Page'!$B$4-D11</f>
        <v>17.78414087703716</v>
      </c>
      <c r="E12" s="3">
        <f>'EFA PSBP Front Page'!$B$4-E11</f>
        <v>17.466971872228768</v>
      </c>
      <c r="F12" s="3">
        <f>'EFA PSBP Front Page'!$B$4-F11</f>
        <v>17.15803114862716</v>
      </c>
      <c r="G12" s="3">
        <f>'EFA PSBP Front Page'!$B$4-G11</f>
        <v>16.856389989103683</v>
      </c>
      <c r="H12" s="3">
        <f>'EFA PSBP Front Page'!$B$4-H11</f>
        <v>16.561296165366716</v>
      </c>
      <c r="I12" s="3">
        <f>'EFA PSBP Front Page'!$B$4-I11</f>
        <v>16.272128759778177</v>
      </c>
      <c r="J12" s="3">
        <f>'EFA PSBP Front Page'!$B$4-J11</f>
        <v>15.988367105245576</v>
      </c>
      <c r="K12" s="3">
        <f>'EFA PSBP Front Page'!$B$4-K11</f>
        <v>15.70956874218891</v>
      </c>
      <c r="L12" s="3">
        <f>'EFA PSBP Front Page'!$B$4-L11</f>
        <v>15.435353351503842</v>
      </c>
      <c r="M12" s="3">
        <f>'EFA PSBP Front Page'!$B$4-M11</f>
        <v>15.165390773611538</v>
      </c>
      <c r="N12" s="3">
        <f>'EFA PSBP Front Page'!$B$4-N11</f>
        <v>14.899391897014088</v>
      </c>
      <c r="O12" s="3">
        <f>'EFA PSBP Front Page'!$B$4-O11</f>
        <v>14.637101609174469</v>
      </c>
      <c r="P12" s="3">
        <f>'EFA PSBP Front Page'!$B$4-P11</f>
        <v>14.378293259916873</v>
      </c>
      <c r="Q12" s="3">
        <f>'EFA PSBP Front Page'!$B$4-Q11</f>
        <v>14.122764254123384</v>
      </c>
      <c r="R12" s="3">
        <f>'EFA PSBP Front Page'!$B$4-R11</f>
        <v>13.870332501110667</v>
      </c>
      <c r="S12" s="3">
        <f>'EFA PSBP Front Page'!$B$4-S11</f>
        <v>13.620833523197767</v>
      </c>
      <c r="T12" s="3">
        <f>'EFA PSBP Front Page'!$B$4-T11</f>
        <v>13.374118078048127</v>
      </c>
    </row>
    <row r="13" spans="1:20" x14ac:dyDescent="0.25">
      <c r="A13" s="2" t="s">
        <v>12</v>
      </c>
      <c r="B13" s="2">
        <f>'EFA PSBP Front Page'!$B$4-5</f>
        <v>16</v>
      </c>
      <c r="C13" s="2">
        <f t="shared" ref="C13:T13" si="3">B13</f>
        <v>16</v>
      </c>
      <c r="D13" s="2">
        <f t="shared" si="3"/>
        <v>16</v>
      </c>
      <c r="E13" s="2">
        <f t="shared" si="3"/>
        <v>16</v>
      </c>
      <c r="F13" s="2">
        <f t="shared" si="3"/>
        <v>16</v>
      </c>
      <c r="G13" s="2">
        <f t="shared" si="3"/>
        <v>16</v>
      </c>
      <c r="H13" s="2">
        <f t="shared" si="3"/>
        <v>16</v>
      </c>
      <c r="I13" s="2">
        <f t="shared" si="3"/>
        <v>16</v>
      </c>
      <c r="J13" s="2">
        <f t="shared" si="3"/>
        <v>16</v>
      </c>
      <c r="K13" s="2">
        <f t="shared" si="3"/>
        <v>16</v>
      </c>
      <c r="L13" s="2">
        <f t="shared" si="3"/>
        <v>16</v>
      </c>
      <c r="M13" s="2">
        <f t="shared" si="3"/>
        <v>16</v>
      </c>
      <c r="N13" s="2">
        <f t="shared" si="3"/>
        <v>16</v>
      </c>
      <c r="O13" s="2">
        <f t="shared" si="3"/>
        <v>16</v>
      </c>
      <c r="P13" s="2">
        <f t="shared" si="3"/>
        <v>16</v>
      </c>
      <c r="Q13" s="2">
        <f t="shared" si="3"/>
        <v>16</v>
      </c>
      <c r="R13" s="2">
        <f t="shared" si="3"/>
        <v>16</v>
      </c>
      <c r="S13" s="2">
        <f t="shared" si="3"/>
        <v>16</v>
      </c>
      <c r="T13" s="2">
        <f t="shared" si="3"/>
        <v>16</v>
      </c>
    </row>
    <row r="14" spans="1:20" x14ac:dyDescent="0.25">
      <c r="A14" s="2"/>
    </row>
    <row r="15" spans="1:20" x14ac:dyDescent="0.25">
      <c r="A15" t="s">
        <v>21</v>
      </c>
      <c r="B15" s="5">
        <f>'EFA PSBP Front Page'!$B$5-'EFA PSBP Front Page'!$B$6+B21-1.4</f>
        <v>0.90000000000000036</v>
      </c>
      <c r="C15" t="s">
        <v>4</v>
      </c>
      <c r="E15" s="6" t="s">
        <v>34</v>
      </c>
    </row>
    <row r="16" spans="1:20" x14ac:dyDescent="0.25">
      <c r="E16" t="s">
        <v>32</v>
      </c>
      <c r="I16">
        <f>5*((B12-T12)/(B5-T5))+(T12+((B12-T12)*((0-T5)/(B5-T5))))</f>
        <v>15.629270375529094</v>
      </c>
    </row>
    <row r="17" spans="1:20" x14ac:dyDescent="0.25">
      <c r="A17" t="s">
        <v>18</v>
      </c>
      <c r="B17">
        <v>0</v>
      </c>
      <c r="E17" t="s">
        <v>31</v>
      </c>
      <c r="I17">
        <f>'EFA PSBP Front Page'!B4-5</f>
        <v>16</v>
      </c>
    </row>
    <row r="18" spans="1:20" x14ac:dyDescent="0.25">
      <c r="A18" t="s">
        <v>19</v>
      </c>
      <c r="B18">
        <f>'EFA PSBP Front Page'!$B$6</f>
        <v>0.4</v>
      </c>
      <c r="E18" t="s">
        <v>33</v>
      </c>
      <c r="I18" t="str">
        <f>IF(I16&gt;=I17, "Pass", "Fail")</f>
        <v>Fail</v>
      </c>
    </row>
    <row r="19" spans="1:20" x14ac:dyDescent="0.25">
      <c r="A19" t="s">
        <v>20</v>
      </c>
      <c r="B19">
        <f>'EFA PSBP Front Page'!$B$6/4</f>
        <v>0.1</v>
      </c>
      <c r="I19" s="7"/>
    </row>
    <row r="20" spans="1:20" x14ac:dyDescent="0.25">
      <c r="I20" s="7"/>
    </row>
    <row r="21" spans="1:20" x14ac:dyDescent="0.25">
      <c r="A21" t="s">
        <v>22</v>
      </c>
      <c r="B21">
        <f>IF('EFA PSBP Front Page'!$B$7="Top hung window",calcs!B17,IF('EFA PSBP Front Page'!$B$7="Bottom hung hopper window",B18,IF('EFA PSBP Front Page'!$B$7="Damper",calcs!B19,"Error")))</f>
        <v>0</v>
      </c>
    </row>
    <row r="23" spans="1:20" x14ac:dyDescent="0.25">
      <c r="A23" t="s">
        <v>16</v>
      </c>
      <c r="B23">
        <f>'EFA PSBP Front Page'!$B$4</f>
        <v>21</v>
      </c>
      <c r="C23">
        <f>'EFA PSBP Front Page'!$B$4</f>
        <v>21</v>
      </c>
      <c r="D23">
        <f>'EFA PSBP Front Page'!$B$4</f>
        <v>21</v>
      </c>
      <c r="E23">
        <f>'EFA PSBP Front Page'!$B$4</f>
        <v>21</v>
      </c>
      <c r="F23">
        <f>'EFA PSBP Front Page'!$B$4</f>
        <v>21</v>
      </c>
      <c r="G23">
        <f>'EFA PSBP Front Page'!$B$4</f>
        <v>21</v>
      </c>
      <c r="H23">
        <f>'EFA PSBP Front Page'!$B$4</f>
        <v>21</v>
      </c>
      <c r="I23">
        <f>'EFA PSBP Front Page'!$B$4</f>
        <v>21</v>
      </c>
      <c r="J23">
        <f>'EFA PSBP Front Page'!$B$4</f>
        <v>21</v>
      </c>
      <c r="K23">
        <f>'EFA PSBP Front Page'!$B$4</f>
        <v>21</v>
      </c>
      <c r="L23">
        <f>'EFA PSBP Front Page'!$B$4</f>
        <v>21</v>
      </c>
      <c r="M23">
        <f>'EFA PSBP Front Page'!$B$4</f>
        <v>21</v>
      </c>
      <c r="N23">
        <f>'EFA PSBP Front Page'!$B$4</f>
        <v>21</v>
      </c>
      <c r="O23">
        <f>'EFA PSBP Front Page'!$B$4</f>
        <v>21</v>
      </c>
      <c r="P23">
        <f>'EFA PSBP Front Page'!$B$4</f>
        <v>21</v>
      </c>
      <c r="Q23">
        <f>'EFA PSBP Front Page'!$B$4</f>
        <v>21</v>
      </c>
      <c r="R23">
        <f>'EFA PSBP Front Page'!$B$4</f>
        <v>21</v>
      </c>
      <c r="S23">
        <f>'EFA PSBP Front Page'!$B$4</f>
        <v>21</v>
      </c>
      <c r="T23">
        <f>'EFA PSBP Front Page'!$B$4</f>
        <v>21</v>
      </c>
    </row>
    <row r="24" spans="1:20" x14ac:dyDescent="0.25">
      <c r="A24" t="s">
        <v>42</v>
      </c>
      <c r="B24">
        <v>5</v>
      </c>
      <c r="C24">
        <v>5</v>
      </c>
      <c r="D24">
        <v>5</v>
      </c>
      <c r="E24">
        <v>5</v>
      </c>
      <c r="F24">
        <v>5</v>
      </c>
      <c r="G24">
        <v>5</v>
      </c>
      <c r="H24">
        <v>5</v>
      </c>
      <c r="I24">
        <v>5</v>
      </c>
      <c r="J24">
        <v>5</v>
      </c>
      <c r="K24">
        <v>5</v>
      </c>
      <c r="L24">
        <v>5</v>
      </c>
      <c r="M24">
        <v>5</v>
      </c>
      <c r="N24">
        <v>5</v>
      </c>
      <c r="O24">
        <v>5</v>
      </c>
      <c r="P24">
        <v>5</v>
      </c>
      <c r="Q24">
        <v>5</v>
      </c>
      <c r="R24">
        <v>5</v>
      </c>
      <c r="S24">
        <v>5</v>
      </c>
      <c r="T24">
        <v>5</v>
      </c>
    </row>
    <row r="26" spans="1:20" x14ac:dyDescent="0.25">
      <c r="A26" s="6" t="s">
        <v>26</v>
      </c>
    </row>
    <row r="27" spans="1:20" x14ac:dyDescent="0.25">
      <c r="A27" s="4" t="s">
        <v>6</v>
      </c>
      <c r="B27" s="4">
        <v>0.08</v>
      </c>
      <c r="C27" t="s">
        <v>28</v>
      </c>
    </row>
    <row r="28" spans="1:20" x14ac:dyDescent="0.25">
      <c r="A28" s="4" t="s">
        <v>0</v>
      </c>
      <c r="B28" s="4">
        <f>(6/5)*B27*((0.9*B27)^0.33333)*(3.14159)^0.6666667</f>
        <v>8.5668052578674478E-2</v>
      </c>
      <c r="C28" t="s">
        <v>24</v>
      </c>
    </row>
    <row r="29" spans="1:20" x14ac:dyDescent="0.25">
      <c r="A29" t="s">
        <v>7</v>
      </c>
      <c r="B29">
        <f>('EFA PSBP Front Page'!$B$8*'EFA PSBP Front Page'!$B$9)/('EFA PSBP Front Page'!$B$3*1000)</f>
        <v>3.2000000000000001E-2</v>
      </c>
      <c r="C29" t="s">
        <v>11</v>
      </c>
    </row>
    <row r="30" spans="1:20" x14ac:dyDescent="0.25">
      <c r="A30" t="s">
        <v>29</v>
      </c>
      <c r="B30" s="1">
        <f>MIN('EFA PSBP Front Page'!$B$4-1,15)</f>
        <v>15</v>
      </c>
      <c r="C30" s="1">
        <f t="shared" ref="C30:T30" si="4">B30-1</f>
        <v>14</v>
      </c>
      <c r="D30" s="1">
        <f t="shared" si="4"/>
        <v>13</v>
      </c>
      <c r="E30" s="1">
        <f t="shared" si="4"/>
        <v>12</v>
      </c>
      <c r="F30" s="1">
        <f t="shared" si="4"/>
        <v>11</v>
      </c>
      <c r="G30" s="1">
        <f t="shared" si="4"/>
        <v>10</v>
      </c>
      <c r="H30" s="1">
        <f t="shared" si="4"/>
        <v>9</v>
      </c>
      <c r="I30" s="1">
        <f t="shared" si="4"/>
        <v>8</v>
      </c>
      <c r="J30" s="1">
        <f t="shared" si="4"/>
        <v>7</v>
      </c>
      <c r="K30" s="1">
        <f t="shared" si="4"/>
        <v>6</v>
      </c>
      <c r="L30" s="1">
        <f t="shared" si="4"/>
        <v>5</v>
      </c>
      <c r="M30" s="1">
        <f t="shared" si="4"/>
        <v>4</v>
      </c>
      <c r="N30" s="1">
        <f t="shared" si="4"/>
        <v>3</v>
      </c>
      <c r="O30" s="1">
        <f t="shared" si="4"/>
        <v>2</v>
      </c>
      <c r="P30" s="1">
        <f t="shared" si="4"/>
        <v>1</v>
      </c>
      <c r="Q30" s="1">
        <f t="shared" si="4"/>
        <v>0</v>
      </c>
      <c r="R30" s="1">
        <f t="shared" si="4"/>
        <v>-1</v>
      </c>
      <c r="S30" s="1">
        <f t="shared" si="4"/>
        <v>-2</v>
      </c>
      <c r="T30" s="1">
        <f t="shared" si="4"/>
        <v>-3</v>
      </c>
    </row>
    <row r="31" spans="1:20" x14ac:dyDescent="0.25">
      <c r="A31" t="s">
        <v>1</v>
      </c>
      <c r="B31">
        <f>9.81*('EFA PSBP Front Page'!$B$4-B30)/300</f>
        <v>0.19619999999999999</v>
      </c>
      <c r="C31">
        <f>9.81*('EFA PSBP Front Page'!$B$4-C30)/300</f>
        <v>0.22889999999999999</v>
      </c>
      <c r="D31">
        <f>9.81*('EFA PSBP Front Page'!$B$4-D30)/300</f>
        <v>0.2616</v>
      </c>
      <c r="E31">
        <f>9.81*('EFA PSBP Front Page'!$B$4-E30)/300</f>
        <v>0.29430000000000001</v>
      </c>
      <c r="F31">
        <f>9.81*('EFA PSBP Front Page'!$B$4-F30)/300</f>
        <v>0.32700000000000001</v>
      </c>
      <c r="G31">
        <f>9.81*('EFA PSBP Front Page'!$B$4-G30)/300</f>
        <v>0.35970000000000002</v>
      </c>
      <c r="H31">
        <f>9.81*('EFA PSBP Front Page'!$B$4-H30)/300</f>
        <v>0.39239999999999997</v>
      </c>
      <c r="I31">
        <f>9.81*('EFA PSBP Front Page'!$B$4-I30)/300</f>
        <v>0.42509999999999998</v>
      </c>
      <c r="J31">
        <f>9.81*('EFA PSBP Front Page'!$B$4-J30)/300</f>
        <v>0.45779999999999998</v>
      </c>
      <c r="K31">
        <f>9.81*('EFA PSBP Front Page'!$B$4-K30)/300</f>
        <v>0.49049999999999999</v>
      </c>
      <c r="L31">
        <f>9.81*('EFA PSBP Front Page'!$B$4-L30)/300</f>
        <v>0.5232</v>
      </c>
      <c r="M31">
        <f>9.81*('EFA PSBP Front Page'!$B$4-M30)/300</f>
        <v>0.55590000000000006</v>
      </c>
      <c r="N31">
        <f>9.81*('EFA PSBP Front Page'!$B$4-N30)/300</f>
        <v>0.58860000000000001</v>
      </c>
      <c r="O31">
        <f>9.81*('EFA PSBP Front Page'!$B$4-O30)/300</f>
        <v>0.62130000000000007</v>
      </c>
      <c r="P31">
        <f>9.81*('EFA PSBP Front Page'!$B$4-P30)/300</f>
        <v>0.65400000000000003</v>
      </c>
      <c r="Q31">
        <f>9.81*('EFA PSBP Front Page'!$B$4-Q30)/300</f>
        <v>0.68670000000000009</v>
      </c>
      <c r="R31">
        <f>9.81*('EFA PSBP Front Page'!$B$4-R30)/300</f>
        <v>0.71940000000000004</v>
      </c>
      <c r="S31">
        <f>9.81*('EFA PSBP Front Page'!$B$4-S30)/300</f>
        <v>0.7521000000000001</v>
      </c>
      <c r="T31">
        <f>9.81*('EFA PSBP Front Page'!$B$4-T30)/300</f>
        <v>0.78479999999999994</v>
      </c>
    </row>
    <row r="32" spans="1:20" x14ac:dyDescent="0.25">
      <c r="A32" t="s">
        <v>8</v>
      </c>
      <c r="B32">
        <f t="shared" ref="B32:T32" si="5">$B$4*B31*1.2</f>
        <v>7.5340799999999994E-3</v>
      </c>
      <c r="C32">
        <f t="shared" si="5"/>
        <v>8.7897600000000006E-3</v>
      </c>
      <c r="D32">
        <f t="shared" si="5"/>
        <v>1.0045440000000001E-2</v>
      </c>
      <c r="E32">
        <f t="shared" si="5"/>
        <v>1.130112E-2</v>
      </c>
      <c r="F32">
        <f t="shared" si="5"/>
        <v>1.2556800000000002E-2</v>
      </c>
      <c r="G32">
        <f t="shared" si="5"/>
        <v>1.381248E-2</v>
      </c>
      <c r="H32">
        <f t="shared" si="5"/>
        <v>1.5068159999999999E-2</v>
      </c>
      <c r="I32">
        <f t="shared" si="5"/>
        <v>1.6323839999999999E-2</v>
      </c>
      <c r="J32">
        <f t="shared" si="5"/>
        <v>1.7579520000000001E-2</v>
      </c>
      <c r="K32">
        <f t="shared" si="5"/>
        <v>1.88352E-2</v>
      </c>
      <c r="L32">
        <f t="shared" si="5"/>
        <v>2.0090880000000002E-2</v>
      </c>
      <c r="M32">
        <f t="shared" si="5"/>
        <v>2.1346560000000004E-2</v>
      </c>
      <c r="N32">
        <f t="shared" si="5"/>
        <v>2.2602239999999999E-2</v>
      </c>
      <c r="O32">
        <f t="shared" si="5"/>
        <v>2.3857920000000001E-2</v>
      </c>
      <c r="P32">
        <f t="shared" si="5"/>
        <v>2.5113600000000003E-2</v>
      </c>
      <c r="Q32">
        <f t="shared" si="5"/>
        <v>2.6369280000000002E-2</v>
      </c>
      <c r="R32">
        <f t="shared" si="5"/>
        <v>2.762496E-2</v>
      </c>
      <c r="S32">
        <f t="shared" si="5"/>
        <v>2.8880640000000003E-2</v>
      </c>
      <c r="T32">
        <f t="shared" si="5"/>
        <v>3.0136319999999998E-2</v>
      </c>
    </row>
    <row r="33" spans="1:20" x14ac:dyDescent="0.25">
      <c r="A33" t="s">
        <v>9</v>
      </c>
      <c r="B33">
        <f>$B$4*1.2/((4*B32*(calcs!$B$2*1)^2)^0.333)</f>
        <v>0.66272941984014866</v>
      </c>
      <c r="C33">
        <f>$B$4*1.2/((4*C32*(calcs!$B$2*1)^2)^0.333)</f>
        <v>0.62956846949420442</v>
      </c>
      <c r="D33">
        <f>$B$4*1.2/((4*D32*(calcs!$B$2*1)^2)^0.333)</f>
        <v>0.60218738153625617</v>
      </c>
      <c r="E33">
        <f>$B$4*1.2/((4*E32*(calcs!$B$2*1)^2)^0.333)</f>
        <v>0.57902572753318582</v>
      </c>
      <c r="F33">
        <f>$B$4*1.2/((4*F32*(calcs!$B$2*1)^2)^0.333)</f>
        <v>0.55906282738465807</v>
      </c>
      <c r="G33">
        <f>$B$4*1.2/((4*G32*(calcs!$B$2*1)^2)^0.333)</f>
        <v>0.54159775118710718</v>
      </c>
      <c r="H33">
        <f>$B$4*1.2/((4*H32*(calcs!$B$2*1)^2)^0.333)</f>
        <v>0.52613023696675099</v>
      </c>
      <c r="I33">
        <f>$B$4*1.2/((4*I32*(calcs!$B$2*1)^2)^0.333)</f>
        <v>0.51229188947704107</v>
      </c>
      <c r="J33">
        <f>$B$4*1.2/((4*J32*(calcs!$B$2*1)^2)^0.333)</f>
        <v>0.49980429135268323</v>
      </c>
      <c r="K33">
        <f>$B$4*1.2/((4*K32*(calcs!$B$2*1)^2)^0.333)</f>
        <v>0.48845237690103027</v>
      </c>
      <c r="L33">
        <f>$B$4*1.2/((4*L32*(calcs!$B$2*1)^2)^0.333)</f>
        <v>0.47806688561144173</v>
      </c>
      <c r="M33">
        <f>$B$4*1.2/((4*M32*(calcs!$B$2*1)^2)^0.333)</f>
        <v>0.46851243884785443</v>
      </c>
      <c r="N33">
        <f>$B$4*1.2/((4*N32*(calcs!$B$2*1)^2)^0.333)</f>
        <v>0.45967922068460565</v>
      </c>
      <c r="O33">
        <f>$B$4*1.2/((4*O32*(calcs!$B$2*1)^2)^0.333)</f>
        <v>0.45147703835321568</v>
      </c>
      <c r="P33">
        <f>$B$4*1.2/((4*P32*(calcs!$B$2*1)^2)^0.333)</f>
        <v>0.44383099504189621</v>
      </c>
      <c r="Q33">
        <f>$B$4*1.2/((4*Q32*(calcs!$B$2*1)^2)^0.333)</f>
        <v>0.43667828039760093</v>
      </c>
      <c r="R33">
        <f>$B$4*1.2/((4*R32*(calcs!$B$2*1)^2)^0.333)</f>
        <v>0.42996575169616352</v>
      </c>
      <c r="S33">
        <f>$B$4*1.2/((4*S32*(calcs!$B$2*1)^2)^0.333)</f>
        <v>0.42364808456270892</v>
      </c>
      <c r="T33">
        <f>$B$4*1.2/((4*T32*(calcs!$B$2*1)^2)^0.333)</f>
        <v>0.41768634070516608</v>
      </c>
    </row>
    <row r="35" spans="1:20" x14ac:dyDescent="0.25">
      <c r="A35" t="s">
        <v>2</v>
      </c>
      <c r="B35">
        <f>((B32/2)^0.666667)/(((1*calcs!$B$2)^0.66667)*(calcs!$B$40-'EFA PSBP Front Page'!$B$1+B33))</f>
        <v>7.0004598807283283E-2</v>
      </c>
      <c r="C35">
        <f>((C32/2)^0.666667)/(((1*calcs!$B$2)^0.66667)*(calcs!$B$40-'EFA PSBP Front Page'!$B$1+C33))</f>
        <v>7.8987595448874043E-2</v>
      </c>
      <c r="D35">
        <f>((D32/2)^0.666667)/(((1*calcs!$B$2)^0.66667)*(calcs!$B$40-'EFA PSBP Front Page'!$B$1+D33))</f>
        <v>8.7653433580296133E-2</v>
      </c>
      <c r="E35">
        <f>((E32/2)^0.666667)/(((1*calcs!$B$2)^0.66667)*(calcs!$B$40-'EFA PSBP Front Page'!$B$1+E33))</f>
        <v>9.60480047644892E-2</v>
      </c>
      <c r="F35">
        <f>((F32/2)^0.666667)/(((1*calcs!$B$2)^0.66667)*(calcs!$B$40-'EFA PSBP Front Page'!$B$1+F33))</f>
        <v>0.1042063619451795</v>
      </c>
      <c r="G35">
        <f>((G32/2)^0.666667)/(((1*calcs!$B$2)^0.66667)*(calcs!$B$40-'EFA PSBP Front Page'!$B$1+G33))</f>
        <v>0.11215609174417944</v>
      </c>
      <c r="H35">
        <f>((H32/2)^0.666667)/(((1*calcs!$B$2)^0.66667)*(calcs!$B$40-'EFA PSBP Front Page'!$B$1+H33))</f>
        <v>0.11991942811809404</v>
      </c>
      <c r="I35">
        <f>((I32/2)^0.666667)/(((1*calcs!$B$2)^0.66667)*(calcs!$B$40-'EFA PSBP Front Page'!$B$1+I33))</f>
        <v>0.12751464275022067</v>
      </c>
      <c r="J35">
        <f>((J32/2)^0.666667)/(((1*calcs!$B$2)^0.66667)*(calcs!$B$40-'EFA PSBP Front Page'!$B$1+J33))</f>
        <v>0.13495699609556078</v>
      </c>
      <c r="K35">
        <f>((K32/2)^0.666667)/(((1*calcs!$B$2)^0.66667)*(calcs!$B$40-'EFA PSBP Front Page'!$B$1+K33))</f>
        <v>0.14225940922943481</v>
      </c>
      <c r="L35">
        <f>((L32/2)^0.666667)/(((1*calcs!$B$2)^0.66667)*(calcs!$B$40-'EFA PSBP Front Page'!$B$1+L33))</f>
        <v>0.14943295150455541</v>
      </c>
      <c r="M35">
        <f>((M32/2)^0.666667)/(((1*calcs!$B$2)^0.66667)*(calcs!$B$40-'EFA PSBP Front Page'!$B$1+M33))</f>
        <v>0.1564872027923967</v>
      </c>
      <c r="N35">
        <f>((N32/2)^0.666667)/(((1*calcs!$B$2)^0.66667)*(calcs!$B$40-'EFA PSBP Front Page'!$B$1+N33))</f>
        <v>0.16343052798803862</v>
      </c>
      <c r="O35">
        <f>((O32/2)^0.666667)/(((1*calcs!$B$2)^0.66667)*(calcs!$B$40-'EFA PSBP Front Page'!$B$1+O33))</f>
        <v>0.17027028868267632</v>
      </c>
      <c r="P35">
        <f>((P32/2)^0.666667)/(((1*calcs!$B$2)^0.66667)*(calcs!$B$40-'EFA PSBP Front Page'!$B$1+P33))</f>
        <v>0.17701300890704652</v>
      </c>
      <c r="Q35">
        <f>((Q32/2)^0.666667)/(((1*calcs!$B$2)^0.66667)*(calcs!$B$40-'EFA PSBP Front Page'!$B$1+Q33))</f>
        <v>0.18366450668878465</v>
      </c>
      <c r="R35">
        <f>((R32/2)^0.666667)/(((1*calcs!$B$2)^0.66667)*(calcs!$B$40-'EFA PSBP Front Page'!$B$1+R33))</f>
        <v>0.1902299997516031</v>
      </c>
      <c r="S35">
        <f>((S32/2)^0.666667)/(((1*calcs!$B$2)^0.66667)*(calcs!$B$40-'EFA PSBP Front Page'!$B$1+S33))</f>
        <v>0.19671419137167251</v>
      </c>
      <c r="T35">
        <f>((T32/2)^0.666667)/(((1*calcs!$B$2)^0.66667)*(calcs!$B$40-'EFA PSBP Front Page'!$B$1+T33))</f>
        <v>0.20312134080838096</v>
      </c>
    </row>
    <row r="36" spans="1:20" x14ac:dyDescent="0.25">
      <c r="A36" t="s">
        <v>3</v>
      </c>
      <c r="B36">
        <f t="shared" ref="B36:T36" si="6">300*B35/9.81</f>
        <v>2.1408134191829751</v>
      </c>
      <c r="C36">
        <f t="shared" si="6"/>
        <v>2.4155227966016528</v>
      </c>
      <c r="D36">
        <f t="shared" si="6"/>
        <v>2.6805331370121142</v>
      </c>
      <c r="E36">
        <f t="shared" si="6"/>
        <v>2.9372478521250516</v>
      </c>
      <c r="F36">
        <f t="shared" si="6"/>
        <v>3.1867388974061006</v>
      </c>
      <c r="G36">
        <f t="shared" si="6"/>
        <v>3.4298499004336218</v>
      </c>
      <c r="H36">
        <f t="shared" si="6"/>
        <v>3.667260798718472</v>
      </c>
      <c r="I36">
        <f t="shared" si="6"/>
        <v>3.8995303593339656</v>
      </c>
      <c r="J36">
        <f t="shared" si="6"/>
        <v>4.1271252628611856</v>
      </c>
      <c r="K36">
        <f t="shared" si="6"/>
        <v>4.3504406492181902</v>
      </c>
      <c r="L36">
        <f t="shared" si="6"/>
        <v>4.5698150307203482</v>
      </c>
      <c r="M36">
        <f t="shared" si="6"/>
        <v>4.7855413697980635</v>
      </c>
      <c r="N36">
        <f t="shared" si="6"/>
        <v>4.9978754736403239</v>
      </c>
      <c r="O36">
        <f t="shared" si="6"/>
        <v>5.2070424673601323</v>
      </c>
      <c r="P36">
        <f t="shared" si="6"/>
        <v>5.4132418626008105</v>
      </c>
      <c r="Q36">
        <f t="shared" si="6"/>
        <v>5.6166515806967778</v>
      </c>
      <c r="R36">
        <f t="shared" si="6"/>
        <v>5.817431185064315</v>
      </c>
      <c r="S36">
        <f t="shared" si="6"/>
        <v>6.0157245067789757</v>
      </c>
      <c r="T36">
        <f t="shared" si="6"/>
        <v>6.211661798421436</v>
      </c>
    </row>
    <row r="37" spans="1:20" x14ac:dyDescent="0.25">
      <c r="A37" t="s">
        <v>10</v>
      </c>
      <c r="B37" s="3">
        <f>'EFA PSBP Front Page'!$B$4-B36</f>
        <v>18.859186580817024</v>
      </c>
      <c r="C37" s="3">
        <f>'EFA PSBP Front Page'!$B$4-C36</f>
        <v>18.584477203398347</v>
      </c>
      <c r="D37" s="3">
        <f>'EFA PSBP Front Page'!$B$4-D36</f>
        <v>18.319466862987888</v>
      </c>
      <c r="E37" s="3">
        <f>'EFA PSBP Front Page'!$B$4-E36</f>
        <v>18.062752147874949</v>
      </c>
      <c r="F37" s="3">
        <f>'EFA PSBP Front Page'!$B$4-F36</f>
        <v>17.813261102593898</v>
      </c>
      <c r="G37" s="3">
        <f>'EFA PSBP Front Page'!$B$4-G36</f>
        <v>17.570150099566376</v>
      </c>
      <c r="H37" s="3">
        <f>'EFA PSBP Front Page'!$B$4-H36</f>
        <v>17.332739201281527</v>
      </c>
      <c r="I37" s="3">
        <f>'EFA PSBP Front Page'!$B$4-I36</f>
        <v>17.100469640666034</v>
      </c>
      <c r="J37" s="3">
        <f>'EFA PSBP Front Page'!$B$4-J36</f>
        <v>16.872874737138815</v>
      </c>
      <c r="K37" s="3">
        <f>'EFA PSBP Front Page'!$B$4-K36</f>
        <v>16.649559350781811</v>
      </c>
      <c r="L37" s="3">
        <f>'EFA PSBP Front Page'!$B$4-L36</f>
        <v>16.430184969279651</v>
      </c>
      <c r="M37" s="3">
        <f>'EFA PSBP Front Page'!$B$4-M36</f>
        <v>16.214458630201936</v>
      </c>
      <c r="N37" s="3">
        <f>'EFA PSBP Front Page'!$B$4-N36</f>
        <v>16.002124526359676</v>
      </c>
      <c r="O37" s="3">
        <f>'EFA PSBP Front Page'!$B$4-O36</f>
        <v>15.792957532639868</v>
      </c>
      <c r="P37" s="3">
        <f>'EFA PSBP Front Page'!$B$4-P36</f>
        <v>15.58675813739919</v>
      </c>
      <c r="Q37" s="3">
        <f>'EFA PSBP Front Page'!$B$4-Q36</f>
        <v>15.383348419303221</v>
      </c>
      <c r="R37" s="3">
        <f>'EFA PSBP Front Page'!$B$4-R36</f>
        <v>15.182568814935685</v>
      </c>
      <c r="S37" s="3">
        <f>'EFA PSBP Front Page'!$B$4-S36</f>
        <v>14.984275493221023</v>
      </c>
      <c r="T37" s="3">
        <f>'EFA PSBP Front Page'!$B$4-T36</f>
        <v>14.788338201578565</v>
      </c>
    </row>
    <row r="38" spans="1:20" x14ac:dyDescent="0.25">
      <c r="A38" s="2" t="s">
        <v>12</v>
      </c>
      <c r="B38" s="2">
        <f>'EFA PSBP Front Page'!$B$4-5</f>
        <v>16</v>
      </c>
      <c r="C38" s="2">
        <f t="shared" ref="C38:T38" si="7">B38</f>
        <v>16</v>
      </c>
      <c r="D38" s="2">
        <f t="shared" si="7"/>
        <v>16</v>
      </c>
      <c r="E38" s="2">
        <f t="shared" si="7"/>
        <v>16</v>
      </c>
      <c r="F38" s="2">
        <f t="shared" si="7"/>
        <v>16</v>
      </c>
      <c r="G38" s="2">
        <f t="shared" si="7"/>
        <v>16</v>
      </c>
      <c r="H38" s="2">
        <f t="shared" si="7"/>
        <v>16</v>
      </c>
      <c r="I38" s="2">
        <f t="shared" si="7"/>
        <v>16</v>
      </c>
      <c r="J38" s="2">
        <f t="shared" si="7"/>
        <v>16</v>
      </c>
      <c r="K38" s="2">
        <f t="shared" si="7"/>
        <v>16</v>
      </c>
      <c r="L38" s="2">
        <f t="shared" si="7"/>
        <v>16</v>
      </c>
      <c r="M38" s="2">
        <f t="shared" si="7"/>
        <v>16</v>
      </c>
      <c r="N38" s="2">
        <f t="shared" si="7"/>
        <v>16</v>
      </c>
      <c r="O38" s="2">
        <f t="shared" si="7"/>
        <v>16</v>
      </c>
      <c r="P38" s="2">
        <f t="shared" si="7"/>
        <v>16</v>
      </c>
      <c r="Q38" s="2">
        <f t="shared" si="7"/>
        <v>16</v>
      </c>
      <c r="R38" s="2">
        <f t="shared" si="7"/>
        <v>16</v>
      </c>
      <c r="S38" s="2">
        <f t="shared" si="7"/>
        <v>16</v>
      </c>
      <c r="T38" s="2">
        <f t="shared" si="7"/>
        <v>16</v>
      </c>
    </row>
    <row r="40" spans="1:20" x14ac:dyDescent="0.25">
      <c r="A40" t="s">
        <v>21</v>
      </c>
      <c r="B40" s="5">
        <f>'EFA PSBP Front Page'!$B$5-'EFA PSBP Front Page'!$B$6+B46-1.1</f>
        <v>1.2000000000000002</v>
      </c>
      <c r="C40" t="s">
        <v>4</v>
      </c>
      <c r="E40" s="6" t="s">
        <v>30</v>
      </c>
    </row>
    <row r="41" spans="1:20" x14ac:dyDescent="0.25">
      <c r="E41" t="s">
        <v>37</v>
      </c>
      <c r="I41">
        <f>5*((B37-T37)/(B30-T30))+(T37+(B37-T37)*((0-T30)/(B30-T30)))</f>
        <v>16.597604147906768</v>
      </c>
    </row>
    <row r="42" spans="1:20" x14ac:dyDescent="0.25">
      <c r="A42" t="s">
        <v>18</v>
      </c>
      <c r="B42">
        <v>0</v>
      </c>
      <c r="E42" t="s">
        <v>31</v>
      </c>
      <c r="I42">
        <f>'EFA PSBP Front Page'!B4-5</f>
        <v>16</v>
      </c>
    </row>
    <row r="43" spans="1:20" x14ac:dyDescent="0.25">
      <c r="A43" t="s">
        <v>19</v>
      </c>
      <c r="B43">
        <f>'EFA PSBP Front Page'!$B$6</f>
        <v>0.4</v>
      </c>
      <c r="E43" t="s">
        <v>33</v>
      </c>
      <c r="I43" t="str">
        <f>IF(I41&gt;=I42, "Pass", "Fail")</f>
        <v>Pass</v>
      </c>
    </row>
    <row r="44" spans="1:20" x14ac:dyDescent="0.25">
      <c r="A44" t="s">
        <v>20</v>
      </c>
      <c r="B44">
        <f>'EFA PSBP Front Page'!$B$6/4</f>
        <v>0.1</v>
      </c>
    </row>
    <row r="46" spans="1:20" x14ac:dyDescent="0.25">
      <c r="A46" t="s">
        <v>22</v>
      </c>
      <c r="B46">
        <f>IF('EFA PSBP Front Page'!$B$7="Top hung window",calcs!B42,IF('EFA PSBP Front Page'!$B$7="Bottom hung hopper window",B43,IF('EFA PSBP Front Page'!$B$7="Damper",calcs!B44,"Error")))</f>
        <v>0</v>
      </c>
    </row>
  </sheetData>
  <sheetProtection selectLockedCells="1" selectUnlockedCells="1"/>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EFA PSBP Front Page</vt:lpstr>
      <vt:lpstr>calcs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Shaun Fitzgerald</dc:creator>
  <cp:lastModifiedBy>Michael Middleton</cp:lastModifiedBy>
  <dcterms:created xsi:type="dcterms:W3CDTF">2011-07-01T16:00:13Z</dcterms:created>
  <dcterms:modified xsi:type="dcterms:W3CDTF">2018-11-01T16:12:48Z</dcterms:modified>
</cp:coreProperties>
</file>